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kolina\Documents\PLAN - GRAD\2026\Rebalansi\"/>
    </mc:Choice>
  </mc:AlternateContent>
  <xr:revisionPtr revIDLastSave="0" documentId="13_ncr:1_{8D0120CE-C972-497E-8D8A-E93CD8162B09}" xr6:coauthVersionLast="47" xr6:coauthVersionMax="47" xr10:uidLastSave="{00000000-0000-0000-0000-000000000000}"/>
  <bookViews>
    <workbookView xWindow="-108" yWindow="-108" windowWidth="30936" windowHeight="16776" tabRatio="851" xr2:uid="{00000000-000D-0000-FFFF-FFFF00000000}"/>
  </bookViews>
  <sheets>
    <sheet name="SAŽETAK" sheetId="3" r:id="rId1"/>
    <sheet name="RAČUN PRIHODA I RASHODA" sheetId="2" r:id="rId2"/>
    <sheet name="PRIHODI I RASHODI PO IZVORIMA" sheetId="4" r:id="rId3"/>
    <sheet name="RASHODI PREMA FUNKCIJSKOJ KLAS." sheetId="5" r:id="rId4"/>
    <sheet name="POSEBNI DIO - PROJEKTI" sheetId="1" r:id="rId5"/>
    <sheet name="RAČUN FINANCIRANJA" sheetId="6" r:id="rId6"/>
    <sheet name="RAČUN FINANC. PREMA IZVORIMA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2" l="1"/>
  <c r="D53" i="2"/>
  <c r="D30" i="2"/>
  <c r="D39" i="2"/>
  <c r="J15" i="3"/>
  <c r="H15" i="3"/>
  <c r="C128" i="1"/>
  <c r="C127" i="1"/>
  <c r="D129" i="1"/>
  <c r="C51" i="1"/>
  <c r="D36" i="4"/>
  <c r="D8" i="4"/>
  <c r="D20" i="2"/>
  <c r="D19" i="2"/>
  <c r="K13" i="5" l="1"/>
  <c r="D76" i="4"/>
  <c r="D20" i="4"/>
  <c r="B20" i="4"/>
  <c r="B19" i="4" s="1"/>
  <c r="B53" i="2" l="1"/>
  <c r="C19" i="2"/>
  <c r="B19" i="2"/>
  <c r="B155" i="1" l="1"/>
  <c r="J11" i="3" l="1"/>
  <c r="H11" i="3"/>
  <c r="D41" i="2"/>
  <c r="D42" i="2"/>
  <c r="D43" i="2"/>
  <c r="D44" i="2"/>
  <c r="D46" i="2"/>
  <c r="D47" i="2"/>
  <c r="D48" i="2"/>
  <c r="D49" i="2"/>
  <c r="D52" i="2"/>
  <c r="D54" i="2"/>
  <c r="D55" i="2"/>
  <c r="D56" i="2"/>
  <c r="D57" i="2"/>
  <c r="D58" i="2"/>
  <c r="D59" i="2"/>
  <c r="C60" i="2"/>
  <c r="D65" i="2"/>
  <c r="D60" i="2" s="1"/>
  <c r="C32" i="2"/>
  <c r="D33" i="2"/>
  <c r="D32" i="2" s="1"/>
  <c r="C35" i="2"/>
  <c r="D36" i="2"/>
  <c r="D35" i="2" s="1"/>
  <c r="D38" i="2"/>
  <c r="D37" i="2" s="1"/>
  <c r="B46" i="2"/>
  <c r="B41" i="2"/>
  <c r="B47" i="2"/>
  <c r="C81" i="2"/>
  <c r="D81" i="2"/>
  <c r="C78" i="2"/>
  <c r="C77" i="2" s="1"/>
  <c r="C76" i="2" s="1"/>
  <c r="D78" i="2"/>
  <c r="D77" i="2" s="1"/>
  <c r="B78" i="2"/>
  <c r="B81" i="2"/>
  <c r="B59" i="2"/>
  <c r="B49" i="2"/>
  <c r="B48" i="2"/>
  <c r="B42" i="2"/>
  <c r="B38" i="2"/>
  <c r="B33" i="2"/>
  <c r="B32" i="2" s="1"/>
  <c r="C74" i="2"/>
  <c r="D74" i="2"/>
  <c r="B74" i="2"/>
  <c r="B57" i="2"/>
  <c r="C67" i="2"/>
  <c r="D67" i="2"/>
  <c r="B67" i="2"/>
  <c r="B65" i="2"/>
  <c r="B60" i="2" s="1"/>
  <c r="B58" i="2"/>
  <c r="B56" i="2"/>
  <c r="B55" i="2"/>
  <c r="B54" i="2"/>
  <c r="B52" i="2"/>
  <c r="B43" i="2"/>
  <c r="B44" i="2"/>
  <c r="B37" i="2"/>
  <c r="B36" i="2"/>
  <c r="B35" i="2" s="1"/>
  <c r="B26" i="2"/>
  <c r="C26" i="2"/>
  <c r="D26" i="2"/>
  <c r="D10" i="2"/>
  <c r="D9" i="2" s="1"/>
  <c r="C15" i="2"/>
  <c r="D15" i="2"/>
  <c r="C18" i="2"/>
  <c r="D18" i="2"/>
  <c r="C23" i="2"/>
  <c r="C22" i="2" s="1"/>
  <c r="D23" i="2"/>
  <c r="D22" i="2" s="1"/>
  <c r="B23" i="2"/>
  <c r="B22" i="2" s="1"/>
  <c r="B18" i="2"/>
  <c r="B16" i="2"/>
  <c r="B15" i="2"/>
  <c r="B10" i="2"/>
  <c r="C30" i="4"/>
  <c r="D30" i="4"/>
  <c r="B57" i="4"/>
  <c r="B76" i="4"/>
  <c r="B71" i="4" s="1"/>
  <c r="D67" i="4"/>
  <c r="B67" i="4"/>
  <c r="D25" i="4"/>
  <c r="B25" i="4"/>
  <c r="B45" i="2" l="1"/>
  <c r="B51" i="2"/>
  <c r="B40" i="2"/>
  <c r="B39" i="2" s="1"/>
  <c r="B31" i="2"/>
  <c r="L14" i="3"/>
  <c r="D76" i="2"/>
  <c r="C51" i="2"/>
  <c r="D40" i="2"/>
  <c r="C40" i="2"/>
  <c r="J14" i="3"/>
  <c r="B77" i="2"/>
  <c r="B76" i="2" s="1"/>
  <c r="B149" i="1"/>
  <c r="B148" i="1" s="1"/>
  <c r="D137" i="1"/>
  <c r="B137" i="1"/>
  <c r="D148" i="1"/>
  <c r="C148" i="1"/>
  <c r="D149" i="1"/>
  <c r="H14" i="3" l="1"/>
  <c r="C39" i="2"/>
  <c r="B133" i="1"/>
  <c r="D99" i="1"/>
  <c r="B99" i="1"/>
  <c r="D80" i="1"/>
  <c r="D7" i="1" l="1"/>
  <c r="B7" i="1"/>
  <c r="C71" i="4" l="1"/>
  <c r="D71" i="4"/>
  <c r="B65" i="4"/>
  <c r="C65" i="4"/>
  <c r="D65" i="4"/>
  <c r="B59" i="4"/>
  <c r="C59" i="4"/>
  <c r="D59" i="4"/>
  <c r="C57" i="4"/>
  <c r="D57" i="4"/>
  <c r="B49" i="4"/>
  <c r="C49" i="4"/>
  <c r="D49" i="4"/>
  <c r="B30" i="4"/>
  <c r="B23" i="4"/>
  <c r="C23" i="4"/>
  <c r="D23" i="4"/>
  <c r="B21" i="4"/>
  <c r="C21" i="4"/>
  <c r="D21" i="4"/>
  <c r="C19" i="4"/>
  <c r="D19" i="4"/>
  <c r="B17" i="4"/>
  <c r="C17" i="4"/>
  <c r="D17" i="4"/>
  <c r="B15" i="4"/>
  <c r="C15" i="4"/>
  <c r="D15" i="4"/>
  <c r="B7" i="4"/>
  <c r="C7" i="4"/>
  <c r="D7" i="4"/>
  <c r="B73" i="2"/>
  <c r="C73" i="2"/>
  <c r="D73" i="2"/>
  <c r="B70" i="2"/>
  <c r="B69" i="2" s="1"/>
  <c r="C70" i="2"/>
  <c r="C69" i="2" s="1"/>
  <c r="D70" i="2"/>
  <c r="D69" i="2" s="1"/>
  <c r="B66" i="2"/>
  <c r="C66" i="2"/>
  <c r="D66" i="2"/>
  <c r="K11" i="3"/>
  <c r="D31" i="2"/>
  <c r="C31" i="2"/>
  <c r="B13" i="2"/>
  <c r="B12" i="2" s="1"/>
  <c r="C13" i="2"/>
  <c r="C12" i="2" s="1"/>
  <c r="D13" i="2"/>
  <c r="D12" i="2" s="1"/>
  <c r="B9" i="2"/>
  <c r="B6" i="2" s="1"/>
  <c r="B5" i="2" s="1"/>
  <c r="H10" i="3" s="1"/>
  <c r="C6" i="2"/>
  <c r="C5" i="2" s="1"/>
  <c r="J10" i="3" s="1"/>
  <c r="D6" i="2"/>
  <c r="D5" i="2" s="1"/>
  <c r="L10" i="3" s="1"/>
  <c r="G11" i="3"/>
  <c r="I11" i="3"/>
  <c r="G14" i="3"/>
  <c r="I14" i="3"/>
  <c r="I10" i="3"/>
  <c r="K14" i="3"/>
  <c r="K13" i="3"/>
  <c r="L11" i="3"/>
  <c r="K10" i="3"/>
  <c r="B6" i="4" l="1"/>
  <c r="C6" i="4"/>
  <c r="C30" i="2"/>
  <c r="J13" i="3" s="1"/>
  <c r="J12" i="3" s="1"/>
  <c r="D6" i="4"/>
  <c r="B30" i="2"/>
  <c r="G13" i="3" s="1"/>
  <c r="G12" i="3" s="1"/>
  <c r="G10" i="3"/>
  <c r="G9" i="3" s="1"/>
  <c r="I9" i="3"/>
  <c r="K12" i="3"/>
  <c r="K15" i="3" s="1"/>
  <c r="C29" i="4"/>
  <c r="B29" i="4"/>
  <c r="D29" i="4"/>
  <c r="L13" i="5" s="1"/>
  <c r="L12" i="5" s="1"/>
  <c r="L11" i="5" s="1"/>
  <c r="I13" i="3"/>
  <c r="I12" i="3" s="1"/>
  <c r="I15" i="3" s="1"/>
  <c r="L13" i="3"/>
  <c r="L12" i="3" s="1"/>
  <c r="L15" i="3" s="1"/>
  <c r="K9" i="3"/>
  <c r="J9" i="3"/>
  <c r="L9" i="3"/>
  <c r="H9" i="3"/>
  <c r="A1" i="2"/>
  <c r="A1" i="4"/>
  <c r="A1" i="1"/>
  <c r="A1" i="5"/>
  <c r="A1" i="6"/>
  <c r="F13" i="5"/>
  <c r="F12" i="5" s="1"/>
  <c r="F11" i="5" s="1"/>
  <c r="K12" i="5"/>
  <c r="K11" i="5" s="1"/>
  <c r="F14" i="3"/>
  <c r="F13" i="3"/>
  <c r="F11" i="3"/>
  <c r="F10" i="3"/>
  <c r="H13" i="3" l="1"/>
  <c r="H12" i="3" s="1"/>
  <c r="G13" i="5"/>
  <c r="G12" i="5" s="1"/>
  <c r="G11" i="5" s="1"/>
  <c r="H13" i="5"/>
  <c r="H12" i="5" s="1"/>
  <c r="H11" i="5" s="1"/>
  <c r="J12" i="5"/>
  <c r="J11" i="5" s="1"/>
  <c r="I13" i="5"/>
  <c r="I12" i="5" s="1"/>
  <c r="I11" i="5" s="1"/>
  <c r="F12" i="3"/>
  <c r="F9" i="3"/>
  <c r="G15" i="3"/>
  <c r="F15" i="3" l="1"/>
  <c r="B170" i="1" l="1"/>
  <c r="B169" i="1" s="1"/>
  <c r="C169" i="1"/>
  <c r="D170" i="1"/>
  <c r="D169" i="1" s="1"/>
  <c r="B167" i="1"/>
  <c r="B161" i="1" s="1"/>
  <c r="C161" i="1"/>
  <c r="D167" i="1"/>
  <c r="D161" i="1" s="1"/>
  <c r="B159" i="1"/>
  <c r="D159" i="1"/>
  <c r="B157" i="1"/>
  <c r="D157" i="1"/>
  <c r="B152" i="1"/>
  <c r="B151" i="1" s="1"/>
  <c r="D152" i="1"/>
  <c r="D151" i="1" s="1"/>
  <c r="C151" i="1"/>
  <c r="B145" i="1"/>
  <c r="B136" i="1" s="1"/>
  <c r="C136" i="1"/>
  <c r="D145" i="1"/>
  <c r="D136" i="1" s="1"/>
  <c r="B132" i="1"/>
  <c r="C132" i="1"/>
  <c r="D133" i="1"/>
  <c r="D132" i="1" s="1"/>
  <c r="B130" i="1"/>
  <c r="D130" i="1"/>
  <c r="B128" i="1"/>
  <c r="D128" i="1"/>
  <c r="B97" i="1"/>
  <c r="D97" i="1"/>
  <c r="B90" i="1"/>
  <c r="D90" i="1"/>
  <c r="B70" i="1"/>
  <c r="D70" i="1"/>
  <c r="B80" i="1"/>
  <c r="B63" i="1"/>
  <c r="D63" i="1"/>
  <c r="B52" i="1"/>
  <c r="B51" i="1" s="1"/>
  <c r="D52" i="1"/>
  <c r="D51" i="1" s="1"/>
  <c r="D6" i="1"/>
  <c r="C6" i="1"/>
  <c r="B6" i="1"/>
  <c r="C62" i="1" l="1"/>
  <c r="B62" i="1"/>
  <c r="D62" i="1"/>
  <c r="B127" i="1"/>
  <c r="C154" i="1"/>
  <c r="B89" i="1"/>
  <c r="D127" i="1"/>
  <c r="B154" i="1"/>
  <c r="D154" i="1"/>
  <c r="C89" i="1"/>
  <c r="D89" i="1"/>
  <c r="D5" i="1" l="1"/>
  <c r="B5" i="1"/>
  <c r="C5" i="1"/>
</calcChain>
</file>

<file path=xl/sharedStrings.xml><?xml version="1.0" encoding="utf-8"?>
<sst xmlns="http://schemas.openxmlformats.org/spreadsheetml/2006/main" count="423" uniqueCount="233">
  <si>
    <t>Oznaka</t>
  </si>
  <si>
    <t>Uprava: 0008 OŠ ANTUNA MASLE ORAŠAC</t>
  </si>
  <si>
    <t>18054001 MATERIJALNI I FINANCIJSKI RASHODI</t>
  </si>
  <si>
    <t>Izvor: 31 Potpore za decentralizirane izdatke</t>
  </si>
  <si>
    <t>32111 Dnevnice za službeni put u zemlji</t>
  </si>
  <si>
    <t>32113 Naknade za smještaj na službenom putu u zemlji</t>
  </si>
  <si>
    <t>32115 Naknade za prijevoz na službenom putu u zemlji</t>
  </si>
  <si>
    <t>32119 Ostali rashodi za službena putovanja</t>
  </si>
  <si>
    <t>32131 Seminari, savjetovanja i simpoziji</t>
  </si>
  <si>
    <t>32132 Tečajevi i stručni ispiti</t>
  </si>
  <si>
    <t>32141 Naknada za korištenje privatnog automobila u službene svrhe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</si>
  <si>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</si>
  <si>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</si>
  <si>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</si>
  <si>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</si>
  <si>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</si>
  <si>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</si>
  <si>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32231 Električna energija</t>
  </si>
  <si>
    <t>32234 Motorni benzin i dizel gorivo</t>
  </si>
  <si>
    <t>32239 Ostali materijali za proizvodnju energije (ugljen, drva, teško ulje)</t>
  </si>
  <si>
    <t>32244 Ostali materijal i dijelovi za tekuće i investicijsko održavanje</t>
  </si>
  <si>
    <t>32271 Službena, radna i zaštitna odjeća i obuća</t>
  </si>
  <si>
    <t>32311 Usluge telefona, telefaksa</t>
  </si>
  <si>
    <t>32313 Poštarina (pisma, tiskanice i sl.)</t>
  </si>
  <si>
    <t>32322 Usluge tekućeg i investicijskog održavanja postrojenja i opreme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</si>
  <si>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</si>
  <si>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</si>
  <si>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</si>
  <si>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</si>
  <si>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</si>
  <si>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32354 Licence</t>
  </si>
  <si>
    <t>32359 Ostale najamnine i zakupnine</t>
  </si>
  <si>
    <t>32361 Obvezni i preventivni zdravstveni pregledi zaposlenika</t>
  </si>
  <si>
    <t>32372 Ugovori o djelu</t>
  </si>
  <si>
    <t>32381 Usluge ažuriranja računalnih baza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</si>
  <si>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</si>
  <si>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</si>
  <si>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</si>
  <si>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</si>
  <si>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32931 Reprezentacija</t>
  </si>
  <si>
    <t>32941 Tuzemne članarine</t>
  </si>
  <si>
    <t>32991 Rashodi protokola</t>
  </si>
  <si>
    <t>32999 Ostali nespomenuti rashodi poslovanja</t>
  </si>
  <si>
    <t>34311 Usluge banaka</t>
  </si>
  <si>
    <t>34312 Usluge platnog prometa</t>
  </si>
  <si>
    <t>18054004 REDOVNA DJELATNOST OSNOVNOG OBRAZOVANJA</t>
  </si>
  <si>
    <t>Izvor: 49 Pomoći iz državnog proračuna za plaće te ostale rashode za zaposlene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</si>
  <si>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</si>
  <si>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</si>
  <si>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</si>
  <si>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</si>
  <si>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</si>
  <si>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31219 Ostali nenavedeni rashodi za zaposlene</t>
  </si>
  <si>
    <t>31321 Doprinosi za obvezno zdravstveno osiguranje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</si>
  <si>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</si>
  <si>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</si>
  <si>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</si>
  <si>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</si>
  <si>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37221 Sufinanciranje cijene prijevoza</t>
  </si>
  <si>
    <t>37229 Ostale naknade iz proračuna u naravi</t>
  </si>
  <si>
    <t>Izvor: 29 Višak / manjak prihoda proračunskih korisnika</t>
  </si>
  <si>
    <t>Izvor: 55 Donacije i ostali namjenski prihodi proračunskih korisnika</t>
  </si>
  <si>
    <t>31112 Plaće za vježbenike</t>
  </si>
  <si>
    <t>38129 Ostale tekuće donacije u naravi</t>
  </si>
  <si>
    <t>42411 Knjige u knjižnici</t>
  </si>
  <si>
    <t>Izvor: 99 Višak/manjak prihoda proračunskih korisnika</t>
  </si>
  <si>
    <t>18055006 PRODUŽENI BORAVAK</t>
  </si>
  <si>
    <t>32321 Usluge tekućeg i investicijskog održavanja građevinskih objekata</t>
  </si>
  <si>
    <t>32241 Materijal i dijelovi za tekuće i inveticijsko održavanje građevinskih objekata</t>
  </si>
  <si>
    <t>32363 Laboratorijske usluge</t>
  </si>
  <si>
    <t>42259 Ostali instrumenti, uređaji i strojevi</t>
  </si>
  <si>
    <t>18055021 TEKUĆE I INVESTICIJSKO ODRŽAVANJE IZNAD MINIMALNOG STANDARDA</t>
  </si>
  <si>
    <t>Izvor: 22 Višak/manjak prihoda</t>
  </si>
  <si>
    <t>18055023 STRUČNO RAZVOJNE SLUŽBE</t>
  </si>
  <si>
    <t>18055036 ASISTENT U NASTAVI</t>
  </si>
  <si>
    <t>Izvor: 44 EU fondovi-pomoći</t>
  </si>
  <si>
    <t>18055039 NABAVA ŠKOLSKIH UDŽBENIKA</t>
  </si>
  <si>
    <t>18055040 SHEMA ŠKOLSKOG VOĆA</t>
  </si>
  <si>
    <t>Izvor: 42 Namjenske tekuće pomoći</t>
  </si>
  <si>
    <t>32224 Namirnice</t>
  </si>
  <si>
    <t>18055043 PREHRANA ZA UČENIKE U OSNOVNIM ŠKOLAMA</t>
  </si>
  <si>
    <t>18056002 ŠKOLSKA OPREMA</t>
  </si>
  <si>
    <t>42211 Računala i računalna oprema</t>
  </si>
  <si>
    <t>Plan 2026</t>
  </si>
  <si>
    <t>A. RAČUN PRIHODA I RASHODA</t>
  </si>
  <si>
    <t>PRIHODI I RASHODI PREMA EKONOMSKOJ KLASIFIKACIJI</t>
  </si>
  <si>
    <t>BROJČANA OZNAKA I NAZIV RAČUNA PRIHODA I RAHODA</t>
  </si>
  <si>
    <t>Ostvarenje 2024.</t>
  </si>
  <si>
    <t>6 Prihodi poslovanja</t>
  </si>
  <si>
    <t>63 Pomoći iz inozemstva (darovnice) i od subjekata unutar opće države</t>
  </si>
  <si>
    <t>634 Ostale pomoći unutar opće države</t>
  </si>
  <si>
    <t>6341 Ostale tekuće pomoći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</si>
  <si>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</si>
  <si>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</si>
  <si>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</si>
  <si>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</si>
  <si>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</si>
  <si>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</si>
  <si>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</si>
  <si>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</si>
  <si>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</si>
  <si>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67 Prihodi iz nadležnog proračuna i od HZZO-a na temelju ugovornih obveza</t>
  </si>
  <si>
    <t>671 Prihodi iz nadležnog proračuna za financiranje redovne djelatnosti pror.korisnika</t>
  </si>
  <si>
    <t>6711 Prihodi iz nadležnog proračuna za financiranje rashoda poslovanja</t>
  </si>
  <si>
    <t>6712 Prihodi iz nadležnog proračuna za financiranje ras.za nabavu nefin. imovine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</si>
  <si>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</si>
  <si>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</si>
  <si>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</si>
  <si>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</si>
  <si>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</si>
  <si>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</si>
  <si>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</si>
  <si>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922 Manjak prihoda</t>
  </si>
  <si>
    <t>3 Rashodi poslovanja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</si>
  <si>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</si>
  <si>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</si>
  <si>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</si>
  <si>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</si>
  <si>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</si>
  <si>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</si>
  <si>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</si>
  <si>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</si>
  <si>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</si>
  <si>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</si>
  <si>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</si>
  <si>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</si>
  <si>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</si>
  <si>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</si>
  <si>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</si>
  <si>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</si>
  <si>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</si>
  <si>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</si>
  <si>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</si>
  <si>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</si>
  <si>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</si>
  <si>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</si>
  <si>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</si>
  <si>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</si>
  <si>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</si>
  <si>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</si>
  <si>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</si>
  <si>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</si>
  <si>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</si>
  <si>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</si>
  <si>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</si>
  <si>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</si>
  <si>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</si>
  <si>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</si>
  <si>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</si>
  <si>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</si>
  <si>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</si>
  <si>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</si>
  <si>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</si>
  <si>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</si>
  <si>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</si>
  <si>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</si>
  <si>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</si>
  <si>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</si>
  <si>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</si>
  <si>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</si>
  <si>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</si>
  <si>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</si>
  <si>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4225 Instrumenti, uređaji i strojevi</t>
  </si>
  <si>
    <t>424 Knjige, umjetnička djela i ostale izložbene vrijednosti</t>
  </si>
  <si>
    <t>4241 Knjige u knjižnicama</t>
  </si>
  <si>
    <t>Plan 2025.</t>
  </si>
  <si>
    <t>Plan 2026.</t>
  </si>
  <si>
    <t>PRIHODI I RASHODI PREMA IZVORIMA FINANCIRANJA</t>
  </si>
  <si>
    <t>671 Pomoći proračunu iz drugih proračuna</t>
  </si>
  <si>
    <t xml:space="preserve">Izvor: 22 </t>
  </si>
  <si>
    <t>Izvor: 25 Vlastiti prihodi proračunskih korisnika</t>
  </si>
  <si>
    <t>922 Višak/manjak prihoda</t>
  </si>
  <si>
    <t>I. OPĆI DIO</t>
  </si>
  <si>
    <t>Naziv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</si>
  <si>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</si>
  <si>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</si>
  <si>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</si>
  <si>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</si>
  <si>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</si>
  <si>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B. RAČUN FINANCIRANJA</t>
  </si>
  <si>
    <t>A) SAŽETAK RAČUNA PRIHODA I RASHODA</t>
  </si>
  <si>
    <t>Projekcija 
za 2027.</t>
  </si>
  <si>
    <t>kn</t>
  </si>
  <si>
    <t>eur</t>
  </si>
  <si>
    <t>PRIHODI UKUPNO</t>
  </si>
  <si>
    <t>RASHODI UKUPNO</t>
  </si>
  <si>
    <t xml:space="preserve">A. RAČUN PRIHODA I RASHODA </t>
  </si>
  <si>
    <t>RASHODI PREMA FUNKCIJSKOJ KLASIFIKACIJI</t>
  </si>
  <si>
    <t>BROJČANA OZNAKA I NAZIV</t>
  </si>
  <si>
    <t>UKUPNI RASHODI</t>
  </si>
  <si>
    <t>09 Obrazovanje</t>
  </si>
  <si>
    <t>091 Predškolsko i osnovno obrazovanje</t>
  </si>
  <si>
    <t>Razred</t>
  </si>
  <si>
    <t>Skupina</t>
  </si>
  <si>
    <t>Izvor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</si>
  <si>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</si>
  <si>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</si>
  <si>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</si>
  <si>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</si>
  <si>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</si>
  <si>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</si>
  <si>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Vlastiti prihodi</t>
  </si>
  <si>
    <t>FINANCIJSKI PLAN PRORAČUNSKOG KORISNIKA JEDINICE LOKALNE I PODRUČNE (REGIONALNE) SAMOUPRAVE 
ZA 2024. I PROJEKCIJA ZA 2025. I 2026. GODINU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</si>
  <si>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</si>
  <si>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</si>
  <si>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</si>
  <si>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</si>
  <si>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</si>
  <si>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</si>
  <si>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</si>
  <si>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</si>
  <si>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</si>
  <si>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</si>
  <si>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Izvršenje 2024.</t>
  </si>
  <si>
    <t>Plan za 2026.</t>
  </si>
  <si>
    <t>Projekcija 
za 2028.</t>
  </si>
  <si>
    <t>II. POSEBNI DIO</t>
  </si>
  <si>
    <t>Proračun za 2026.</t>
  </si>
  <si>
    <t>RASHODI (3 i 4)</t>
  </si>
  <si>
    <t>PRIHODI (6 i 7)</t>
  </si>
  <si>
    <t>18055038 DODATNA NASTAVA (FOLKLOR)</t>
  </si>
  <si>
    <t>OStvarenje 2024.</t>
  </si>
  <si>
    <t>3112 Plaće za vježbenike</t>
  </si>
  <si>
    <t>Izvor: 99 Višak / manjak prihoda proračunskih korisnika</t>
  </si>
  <si>
    <t xml:space="preserve">      311 Plaće</t>
  </si>
  <si>
    <t xml:space="preserve">      313 Doprinosi na plaće</t>
  </si>
  <si>
    <t>32111 Dnevnice za službeni put u inozemstvu</t>
  </si>
  <si>
    <t>42212 Uredski namještaj</t>
  </si>
  <si>
    <t>Izvor: 5.56 EU fondovi-pomoći</t>
  </si>
  <si>
    <t>Odstupanje</t>
  </si>
  <si>
    <t>Rebalans I.</t>
  </si>
  <si>
    <t>REBALANS I. FINANCIJSKOG  PLANA OSNOVNE ŠKOLE ANTUNA MASLE - ORAŠAC ZA 2026. GODINU</t>
  </si>
  <si>
    <t xml:space="preserve">Rebalans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</si>
</sst>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Geneva"/>
      <charset val="238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6" fillId="0" borderId="0"/>
    <xf numFmtId="0" fontId="29" fillId="0" borderId="0"/>
  </cellStyleXfs>
  <cellXfs count="119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4" fontId="20" fillId="34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left" wrapText="1" indent="3"/>
    </xf>
    <xf numFmtId="0" fontId="20" fillId="33" borderId="11" xfId="0" applyFont="1" applyFill="1" applyBorder="1" applyAlignment="1">
      <alignment horizontal="left" wrapText="1" indent="5"/>
    </xf>
    <xf numFmtId="0" fontId="21" fillId="33" borderId="11" xfId="0" applyFont="1" applyFill="1" applyBorder="1" applyAlignment="1">
      <alignment horizontal="left" wrapText="1" indent="2"/>
    </xf>
    <xf numFmtId="0" fontId="23" fillId="0" borderId="0" xfId="42" applyFont="1" applyFill="1" applyBorder="1" applyAlignment="1">
      <alignment vertical="center"/>
    </xf>
    <xf numFmtId="0" fontId="24" fillId="0" borderId="0" xfId="42" applyFont="1"/>
    <xf numFmtId="0" fontId="25" fillId="0" borderId="0" xfId="42" applyFont="1" applyFill="1" applyBorder="1" applyAlignment="1">
      <alignment vertical="center"/>
    </xf>
    <xf numFmtId="4" fontId="27" fillId="0" borderId="13" xfId="43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 indent="1"/>
    </xf>
    <xf numFmtId="0" fontId="27" fillId="0" borderId="0" xfId="44" applyFont="1" applyFill="1" applyBorder="1"/>
    <xf numFmtId="0" fontId="28" fillId="35" borderId="11" xfId="0" applyFont="1" applyFill="1" applyBorder="1" applyAlignment="1">
      <alignment horizontal="left" wrapText="1" indent="4"/>
    </xf>
    <xf numFmtId="0" fontId="24" fillId="0" borderId="0" xfId="44" applyFont="1" applyFill="1" applyBorder="1"/>
    <xf numFmtId="0" fontId="28" fillId="36" borderId="11" xfId="0" applyFont="1" applyFill="1" applyBorder="1" applyAlignment="1">
      <alignment horizontal="left" wrapText="1" indent="4"/>
    </xf>
    <xf numFmtId="0" fontId="30" fillId="33" borderId="11" xfId="0" applyFont="1" applyFill="1" applyBorder="1" applyAlignment="1">
      <alignment horizontal="left" wrapText="1" indent="5"/>
    </xf>
    <xf numFmtId="0" fontId="31" fillId="0" borderId="0" xfId="0" applyFont="1" applyAlignment="1">
      <alignment horizontal="left" indent="1"/>
    </xf>
    <xf numFmtId="0" fontId="28" fillId="35" borderId="11" xfId="0" applyFont="1" applyFill="1" applyBorder="1" applyAlignment="1">
      <alignment horizontal="left" wrapText="1" indent="1"/>
    </xf>
    <xf numFmtId="0" fontId="30" fillId="36" borderId="11" xfId="0" applyFont="1" applyFill="1" applyBorder="1" applyAlignment="1">
      <alignment horizontal="left" wrapText="1" indent="3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wrapText="1"/>
    </xf>
    <xf numFmtId="0" fontId="33" fillId="0" borderId="14" xfId="0" applyNumberFormat="1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right" vertical="center"/>
    </xf>
    <xf numFmtId="0" fontId="39" fillId="0" borderId="15" xfId="0" quotePrefix="1" applyFont="1" applyBorder="1" applyAlignment="1">
      <alignment horizontal="left" wrapText="1"/>
    </xf>
    <xf numFmtId="0" fontId="39" fillId="0" borderId="13" xfId="0" quotePrefix="1" applyFont="1" applyBorder="1" applyAlignment="1">
      <alignment horizontal="left" wrapText="1"/>
    </xf>
    <xf numFmtId="0" fontId="39" fillId="0" borderId="13" xfId="0" quotePrefix="1" applyFont="1" applyBorder="1" applyAlignment="1">
      <alignment horizontal="center" wrapText="1"/>
    </xf>
    <xf numFmtId="0" fontId="39" fillId="0" borderId="13" xfId="0" quotePrefix="1" applyNumberFormat="1" applyFont="1" applyFill="1" applyBorder="1" applyAlignment="1" applyProtection="1">
      <alignment horizontal="left"/>
    </xf>
    <xf numFmtId="0" fontId="39" fillId="37" borderId="15" xfId="0" applyNumberFormat="1" applyFont="1" applyFill="1" applyBorder="1" applyAlignment="1" applyProtection="1">
      <alignment horizontal="center" vertical="center" wrapText="1"/>
    </xf>
    <xf numFmtId="0" fontId="39" fillId="37" borderId="16" xfId="0" applyNumberFormat="1" applyFont="1" applyFill="1" applyBorder="1" applyAlignment="1" applyProtection="1">
      <alignment horizontal="center" vertical="center" wrapText="1"/>
    </xf>
    <xf numFmtId="4" fontId="39" fillId="36" borderId="16" xfId="0" applyNumberFormat="1" applyFont="1" applyFill="1" applyBorder="1" applyAlignment="1">
      <alignment horizontal="right"/>
    </xf>
    <xf numFmtId="4" fontId="39" fillId="0" borderId="16" xfId="0" applyNumberFormat="1" applyFont="1" applyFill="1" applyBorder="1" applyAlignment="1">
      <alignment horizontal="right"/>
    </xf>
    <xf numFmtId="0" fontId="40" fillId="36" borderId="15" xfId="0" applyFont="1" applyFill="1" applyBorder="1" applyAlignment="1">
      <alignment horizontal="left" vertical="center"/>
    </xf>
    <xf numFmtId="0" fontId="29" fillId="36" borderId="13" xfId="0" applyNumberFormat="1" applyFont="1" applyFill="1" applyBorder="1" applyAlignment="1" applyProtection="1">
      <alignment vertical="center"/>
    </xf>
    <xf numFmtId="4" fontId="39" fillId="0" borderId="16" xfId="0" applyNumberFormat="1" applyFont="1" applyBorder="1" applyAlignment="1">
      <alignment horizontal="right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/>
    <xf numFmtId="0" fontId="39" fillId="38" borderId="16" xfId="0" applyNumberFormat="1" applyFont="1" applyFill="1" applyBorder="1" applyAlignment="1" applyProtection="1">
      <alignment horizontal="center" vertical="center" wrapText="1"/>
    </xf>
    <xf numFmtId="0" fontId="39" fillId="38" borderId="17" xfId="0" applyNumberFormat="1" applyFont="1" applyFill="1" applyBorder="1" applyAlignment="1" applyProtection="1">
      <alignment horizontal="center" vertical="center" wrapText="1"/>
    </xf>
    <xf numFmtId="0" fontId="40" fillId="38" borderId="17" xfId="0" applyNumberFormat="1" applyFont="1" applyFill="1" applyBorder="1" applyAlignment="1" applyProtection="1">
      <alignment horizontal="center" vertical="center" wrapText="1"/>
    </xf>
    <xf numFmtId="0" fontId="40" fillId="37" borderId="16" xfId="0" applyNumberFormat="1" applyFont="1" applyFill="1" applyBorder="1" applyAlignment="1" applyProtection="1">
      <alignment horizontal="left" vertical="center" wrapText="1"/>
    </xf>
    <xf numFmtId="0" fontId="40" fillId="37" borderId="17" xfId="0" applyNumberFormat="1" applyFont="1" applyFill="1" applyBorder="1" applyAlignment="1" applyProtection="1">
      <alignment horizontal="left" vertical="center" wrapText="1"/>
    </xf>
    <xf numFmtId="4" fontId="40" fillId="37" borderId="17" xfId="0" applyNumberFormat="1" applyFont="1" applyFill="1" applyBorder="1" applyAlignment="1">
      <alignment horizontal="right"/>
    </xf>
    <xf numFmtId="0" fontId="16" fillId="0" borderId="0" xfId="0" applyFont="1"/>
    <xf numFmtId="0" fontId="43" fillId="37" borderId="16" xfId="0" quotePrefix="1" applyFont="1" applyFill="1" applyBorder="1" applyAlignment="1">
      <alignment horizontal="left" vertical="center" wrapText="1"/>
    </xf>
    <xf numFmtId="0" fontId="43" fillId="37" borderId="17" xfId="0" quotePrefix="1" applyFont="1" applyFill="1" applyBorder="1" applyAlignment="1">
      <alignment horizontal="left" vertical="center" wrapText="1"/>
    </xf>
    <xf numFmtId="4" fontId="29" fillId="37" borderId="17" xfId="0" applyNumberFormat="1" applyFont="1" applyFill="1" applyBorder="1" applyAlignment="1">
      <alignment horizontal="right"/>
    </xf>
    <xf numFmtId="3" fontId="35" fillId="37" borderId="17" xfId="0" applyNumberFormat="1" applyFont="1" applyFill="1" applyBorder="1" applyAlignment="1">
      <alignment horizontal="right"/>
    </xf>
    <xf numFmtId="3" fontId="35" fillId="37" borderId="16" xfId="0" applyNumberFormat="1" applyFont="1" applyFill="1" applyBorder="1" applyAlignment="1">
      <alignment horizontal="right"/>
    </xf>
    <xf numFmtId="0" fontId="29" fillId="37" borderId="16" xfId="0" applyNumberFormat="1" applyFont="1" applyFill="1" applyBorder="1" applyAlignment="1" applyProtection="1">
      <alignment horizontal="left" vertical="center" wrapText="1"/>
    </xf>
    <xf numFmtId="0" fontId="29" fillId="37" borderId="17" xfId="0" applyNumberFormat="1" applyFont="1" applyFill="1" applyBorder="1" applyAlignment="1" applyProtection="1">
      <alignment horizontal="left" vertical="center" wrapText="1"/>
    </xf>
    <xf numFmtId="0" fontId="29" fillId="37" borderId="16" xfId="0" quotePrefix="1" applyFont="1" applyFill="1" applyBorder="1" applyAlignment="1">
      <alignment horizontal="left" vertical="center"/>
    </xf>
    <xf numFmtId="0" fontId="43" fillId="37" borderId="16" xfId="0" quotePrefix="1" applyFont="1" applyFill="1" applyBorder="1" applyAlignment="1">
      <alignment horizontal="left" vertical="center"/>
    </xf>
    <xf numFmtId="0" fontId="40" fillId="37" borderId="16" xfId="0" applyFont="1" applyFill="1" applyBorder="1" applyAlignment="1">
      <alignment horizontal="left" vertical="center"/>
    </xf>
    <xf numFmtId="0" fontId="40" fillId="37" borderId="16" xfId="0" applyNumberFormat="1" applyFont="1" applyFill="1" applyBorder="1" applyAlignment="1" applyProtection="1">
      <alignment horizontal="left" vertical="center"/>
    </xf>
    <xf numFmtId="0" fontId="40" fillId="37" borderId="16" xfId="0" applyNumberFormat="1" applyFont="1" applyFill="1" applyBorder="1" applyAlignment="1" applyProtection="1">
      <alignment vertical="center" wrapText="1"/>
    </xf>
    <xf numFmtId="0" fontId="40" fillId="37" borderId="17" xfId="0" applyNumberFormat="1" applyFont="1" applyFill="1" applyBorder="1" applyAlignment="1" applyProtection="1">
      <alignment vertical="center" wrapText="1"/>
    </xf>
    <xf numFmtId="0" fontId="29" fillId="37" borderId="16" xfId="0" applyNumberFormat="1" applyFont="1" applyFill="1" applyBorder="1" applyAlignment="1" applyProtection="1">
      <alignment vertical="center" wrapText="1"/>
    </xf>
    <xf numFmtId="0" fontId="29" fillId="37" borderId="17" xfId="0" applyNumberFormat="1" applyFont="1" applyFill="1" applyBorder="1" applyAlignment="1" applyProtection="1">
      <alignment vertical="center" wrapText="1"/>
    </xf>
    <xf numFmtId="3" fontId="35" fillId="37" borderId="16" xfId="0" applyNumberFormat="1" applyFont="1" applyFill="1" applyBorder="1" applyAlignment="1" applyProtection="1">
      <alignment horizontal="right" wrapText="1"/>
    </xf>
    <xf numFmtId="0" fontId="43" fillId="37" borderId="17" xfId="0" quotePrefix="1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4" fontId="28" fillId="35" borderId="11" xfId="0" applyNumberFormat="1" applyFont="1" applyFill="1" applyBorder="1" applyAlignment="1">
      <alignment wrapText="1"/>
    </xf>
    <xf numFmtId="4" fontId="28" fillId="36" borderId="11" xfId="0" applyNumberFormat="1" applyFont="1" applyFill="1" applyBorder="1" applyAlignment="1">
      <alignment wrapText="1"/>
    </xf>
    <xf numFmtId="4" fontId="30" fillId="33" borderId="11" xfId="0" applyNumberFormat="1" applyFont="1" applyFill="1" applyBorder="1" applyAlignment="1">
      <alignment wrapText="1"/>
    </xf>
    <xf numFmtId="4" fontId="30" fillId="36" borderId="11" xfId="0" applyNumberFormat="1" applyFont="1" applyFill="1" applyBorder="1" applyAlignment="1">
      <alignment wrapText="1"/>
    </xf>
    <xf numFmtId="4" fontId="30" fillId="36" borderId="11" xfId="0" applyNumberFormat="1" applyFont="1" applyFill="1" applyBorder="1" applyAlignment="1">
      <alignment vertical="center" wrapText="1"/>
    </xf>
    <xf numFmtId="4" fontId="39" fillId="37" borderId="17" xfId="0" applyNumberFormat="1" applyFont="1" applyFill="1" applyBorder="1" applyAlignment="1">
      <alignment horizontal="right"/>
    </xf>
    <xf numFmtId="4" fontId="20" fillId="33" borderId="11" xfId="0" applyNumberFormat="1" applyFont="1" applyFill="1" applyBorder="1" applyAlignment="1">
      <alignment horizontal="left" wrapText="1" indent="1"/>
    </xf>
    <xf numFmtId="4" fontId="24" fillId="0" borderId="0" xfId="42" applyNumberFormat="1" applyFont="1"/>
    <xf numFmtId="4" fontId="24" fillId="0" borderId="0" xfId="44" applyNumberFormat="1" applyFont="1" applyFill="1" applyBorder="1"/>
    <xf numFmtId="4" fontId="31" fillId="0" borderId="0" xfId="0" applyNumberFormat="1" applyFont="1" applyAlignment="1">
      <alignment horizontal="left" indent="1"/>
    </xf>
    <xf numFmtId="0" fontId="39" fillId="37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0" fillId="38" borderId="15" xfId="0" applyNumberFormat="1" applyFont="1" applyFill="1" applyBorder="1" applyAlignment="1" applyProtection="1">
      <alignment horizontal="center" vertical="center" wrapText="1"/>
    </xf>
    <xf numFmtId="0" fontId="30" fillId="35" borderId="11" xfId="0" applyFont="1" applyFill="1" applyBorder="1" applyAlignment="1">
      <alignment horizontal="left" wrapText="1" indent="4"/>
    </xf>
    <xf numFmtId="4" fontId="30" fillId="35" borderId="11" xfId="0" applyNumberFormat="1" applyFont="1" applyFill="1" applyBorder="1" applyAlignment="1">
      <alignment wrapText="1"/>
    </xf>
    <xf numFmtId="0" fontId="30" fillId="37" borderId="11" xfId="0" applyFont="1" applyFill="1" applyBorder="1" applyAlignment="1">
      <alignment horizontal="left" wrapText="1" indent="3"/>
    </xf>
    <xf numFmtId="4" fontId="30" fillId="37" borderId="11" xfId="0" applyNumberFormat="1" applyFont="1" applyFill="1" applyBorder="1" applyAlignment="1">
      <alignment wrapText="1"/>
    </xf>
    <xf numFmtId="0" fontId="24" fillId="37" borderId="0" xfId="42" applyFont="1" applyFill="1"/>
    <xf numFmtId="0" fontId="41" fillId="0" borderId="0" xfId="0" applyNumberFormat="1" applyFont="1" applyFill="1" applyBorder="1" applyAlignment="1" applyProtection="1">
      <alignment wrapText="1"/>
    </xf>
    <xf numFmtId="0" fontId="42" fillId="0" borderId="0" xfId="0" applyNumberFormat="1" applyFont="1" applyFill="1" applyBorder="1" applyAlignment="1" applyProtection="1">
      <alignment wrapText="1"/>
    </xf>
    <xf numFmtId="0" fontId="40" fillId="0" borderId="15" xfId="0" quotePrefix="1" applyNumberFormat="1" applyFont="1" applyFill="1" applyBorder="1" applyAlignment="1" applyProtection="1">
      <alignment horizontal="left" vertical="center" wrapText="1"/>
    </xf>
    <xf numFmtId="0" fontId="29" fillId="0" borderId="13" xfId="0" applyNumberFormat="1" applyFont="1" applyFill="1" applyBorder="1" applyAlignment="1" applyProtection="1">
      <alignment vertical="center" wrapText="1"/>
    </xf>
    <xf numFmtId="0" fontId="40" fillId="0" borderId="15" xfId="0" quotePrefix="1" applyFont="1" applyBorder="1" applyAlignment="1">
      <alignment horizontal="left" vertical="center"/>
    </xf>
    <xf numFmtId="0" fontId="29" fillId="0" borderId="13" xfId="0" applyNumberFormat="1" applyFont="1" applyFill="1" applyBorder="1" applyAlignment="1" applyProtection="1">
      <alignment vertical="center"/>
    </xf>
    <xf numFmtId="0" fontId="40" fillId="36" borderId="15" xfId="0" quotePrefix="1" applyNumberFormat="1" applyFont="1" applyFill="1" applyBorder="1" applyAlignment="1" applyProtection="1">
      <alignment horizontal="left" vertical="center" wrapText="1"/>
    </xf>
    <xf numFmtId="0" fontId="29" fillId="36" borderId="13" xfId="0" applyNumberFormat="1" applyFont="1" applyFill="1" applyBorder="1" applyAlignment="1" applyProtection="1">
      <alignment vertical="center" wrapText="1"/>
    </xf>
    <xf numFmtId="0" fontId="40" fillId="0" borderId="15" xfId="0" quotePrefix="1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9" fillId="37" borderId="15" xfId="0" applyNumberFormat="1" applyFont="1" applyFill="1" applyBorder="1" applyAlignment="1" applyProtection="1">
      <alignment horizontal="center" vertical="center" wrapText="1"/>
    </xf>
    <xf numFmtId="0" fontId="39" fillId="37" borderId="17" xfId="0" applyNumberFormat="1" applyFont="1" applyFill="1" applyBorder="1" applyAlignment="1" applyProtection="1">
      <alignment horizontal="center" vertical="center" wrapText="1"/>
    </xf>
    <xf numFmtId="0" fontId="40" fillId="36" borderId="15" xfId="0" applyNumberFormat="1" applyFont="1" applyFill="1" applyBorder="1" applyAlignment="1" applyProtection="1">
      <alignment horizontal="left" vertical="center" wrapText="1"/>
    </xf>
    <xf numFmtId="0" fontId="29" fillId="36" borderId="13" xfId="0" applyNumberFormat="1" applyFont="1" applyFill="1" applyBorder="1" applyAlignment="1" applyProtection="1">
      <alignment vertical="center"/>
    </xf>
    <xf numFmtId="0" fontId="40" fillId="0" borderId="15" xfId="0" applyNumberFormat="1" applyFont="1" applyFill="1" applyBorder="1" applyAlignment="1" applyProtection="1">
      <alignment horizontal="left" vertical="center" wrapText="1"/>
    </xf>
    <xf numFmtId="0" fontId="25" fillId="0" borderId="0" xfId="42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horizontal="center" vertical="center"/>
    </xf>
    <xf numFmtId="0" fontId="40" fillId="0" borderId="0" xfId="44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 vertical="center"/>
    </xf>
    <xf numFmtId="0" fontId="40" fillId="0" borderId="0" xfId="42" applyFont="1" applyAlignment="1">
      <alignment horizontal="center"/>
    </xf>
    <xf numFmtId="0" fontId="0" fillId="0" borderId="0" xfId="0" applyAlignment="1">
      <alignment horizont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0" fillId="38" borderId="15" xfId="0" applyNumberFormat="1" applyFont="1" applyFill="1" applyBorder="1" applyAlignment="1" applyProtection="1">
      <alignment horizontal="center" vertical="center" wrapText="1"/>
    </xf>
    <xf numFmtId="0" fontId="40" fillId="38" borderId="17" xfId="0" applyNumberFormat="1" applyFont="1" applyFill="1" applyBorder="1" applyAlignment="1" applyProtection="1">
      <alignment horizontal="center" vertical="center" wrapText="1"/>
    </xf>
    <xf numFmtId="0" fontId="39" fillId="38" borderId="15" xfId="0" applyNumberFormat="1" applyFont="1" applyFill="1" applyBorder="1" applyAlignment="1" applyProtection="1">
      <alignment horizontal="center" vertical="center" wrapText="1"/>
    </xf>
    <xf numFmtId="0" fontId="39" fillId="38" borderId="17" xfId="0" applyNumberFormat="1" applyFont="1" applyFill="1" applyBorder="1" applyAlignment="1" applyProtection="1">
      <alignment horizontal="center" vertical="center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4" fillId="0" borderId="0" xfId="0" applyNumberFormat="1" applyFont="1" applyFill="1" applyBorder="1" applyAlignment="1" applyProtection="1">
      <alignment vertical="center" wrapText="1"/>
    </xf>
    <xf numFmtId="0" fontId="36" fillId="0" borderId="0" xfId="0" applyFont="1" applyAlignment="1">
      <alignment wrapText="1"/>
    </xf>
    <xf numFmtId="0" fontId="39" fillId="38" borderId="17" xfId="0" applyNumberFormat="1" applyFont="1" applyFill="1" applyBorder="1" applyAlignment="1" applyProtection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42" xr:uid="{00000000-0005-0000-0000-000025000000}"/>
    <cellStyle name="Normal 5" xfId="44" xr:uid="{00000000-0005-0000-0000-000026000000}"/>
    <cellStyle name="Note" xfId="15" builtinId="10" customBuiltin="1"/>
    <cellStyle name="Obično_1Prihodi-rashodi2004" xfId="43" xr:uid="{00000000-0005-0000-0000-00002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LAN%20-%20GRAD/2025/Financijski_plan_za__2025._godinu%20-%20OBJAVA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SAŽETAK"/>
      <sheetName val=" Račun prihoda i rashoda"/>
      <sheetName val="Prihodi i rashodi po izvorima"/>
      <sheetName val="Rashodi prema funkcijskoj kl"/>
      <sheetName val="POSEBNI DIO"/>
      <sheetName val="Račun financiranja"/>
      <sheetName val="Račun financiranja po izvorima"/>
    </sheetNames>
    <sheetDataSet>
      <sheetData sheetId="0"/>
      <sheetData sheetId="1">
        <row r="1">
          <cell r="A1" t="str">
            <v>FINANCIJSKI PLAN OSNOVNE ŠKOLE ANTUNA MASLE - ORAŠAC ZA 2025. I PROJEKCIJA ZA 2026. I 2027. GODINU</v>
          </cell>
        </row>
      </sheetData>
      <sheetData sheetId="2">
        <row r="11">
          <cell r="F11">
            <v>5955841.6400000006</v>
          </cell>
        </row>
        <row r="31">
          <cell r="F31">
            <v>0</v>
          </cell>
        </row>
        <row r="42">
          <cell r="F42">
            <v>5771292.29</v>
          </cell>
        </row>
        <row r="83">
          <cell r="F83">
            <v>160027.08000000002</v>
          </cell>
        </row>
      </sheetData>
      <sheetData sheetId="3"/>
      <sheetData sheetId="4"/>
      <sheetData sheetId="5">
        <row r="4">
          <cell r="F4">
            <v>5931319.3700000001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workbookViewId="0">
      <selection sqref="A1:L1"/>
    </sheetView>
  </sheetViews>
  <sheetFormatPr defaultRowHeight="14.4"/>
  <cols>
    <col min="5" max="5" width="25.33203125" customWidth="1"/>
    <col min="6" max="7" width="17.6640625" hidden="1" customWidth="1"/>
    <col min="8" max="8" width="17.6640625" customWidth="1"/>
    <col min="9" max="9" width="17.6640625" hidden="1" customWidth="1"/>
    <col min="10" max="10" width="17.6640625" customWidth="1"/>
    <col min="11" max="11" width="17.6640625" hidden="1" customWidth="1"/>
    <col min="12" max="12" width="17.6640625" customWidth="1"/>
  </cols>
  <sheetData>
    <row r="1" spans="1:12" ht="42" customHeight="1">
      <c r="A1" s="97" t="s">
        <v>231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8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6" customHeight="1">
      <c r="A3" s="97" t="s">
        <v>172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17.399999999999999">
      <c r="A4" s="24"/>
      <c r="B4" s="24"/>
      <c r="C4" s="24"/>
      <c r="D4" s="24"/>
      <c r="E4" s="24"/>
      <c r="F4" s="24"/>
      <c r="G4" s="24"/>
      <c r="H4" s="24"/>
      <c r="I4" s="25"/>
      <c r="J4" s="25"/>
      <c r="K4" s="25"/>
      <c r="L4" s="25"/>
    </row>
    <row r="5" spans="1:12" ht="18" customHeight="1">
      <c r="A5" s="97" t="s">
        <v>180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7.399999999999999">
      <c r="A6" s="26"/>
      <c r="B6" s="27"/>
      <c r="C6" s="27"/>
      <c r="D6" s="27"/>
      <c r="E6" s="28"/>
      <c r="F6" s="29"/>
      <c r="G6" s="29"/>
      <c r="H6" s="29"/>
      <c r="I6" s="29"/>
      <c r="J6" s="29"/>
      <c r="K6" s="30"/>
      <c r="L6" s="30"/>
    </row>
    <row r="7" spans="1:12" ht="25.5" customHeight="1">
      <c r="A7" s="31"/>
      <c r="B7" s="32"/>
      <c r="C7" s="32"/>
      <c r="D7" s="33"/>
      <c r="E7" s="34"/>
      <c r="F7" s="80" t="s">
        <v>87</v>
      </c>
      <c r="G7" s="98" t="s">
        <v>217</v>
      </c>
      <c r="H7" s="99"/>
      <c r="I7" s="98" t="s">
        <v>229</v>
      </c>
      <c r="J7" s="99"/>
      <c r="K7" s="98" t="s">
        <v>230</v>
      </c>
      <c r="L7" s="99"/>
    </row>
    <row r="8" spans="1:12">
      <c r="A8" s="31"/>
      <c r="B8" s="32"/>
      <c r="C8" s="32"/>
      <c r="D8" s="33"/>
      <c r="E8" s="34"/>
      <c r="F8" s="35" t="s">
        <v>182</v>
      </c>
      <c r="G8" s="35" t="s">
        <v>182</v>
      </c>
      <c r="H8" s="35" t="s">
        <v>183</v>
      </c>
      <c r="I8" s="35" t="s">
        <v>182</v>
      </c>
      <c r="J8" s="35" t="s">
        <v>183</v>
      </c>
      <c r="K8" s="35" t="s">
        <v>182</v>
      </c>
      <c r="L8" s="36" t="s">
        <v>183</v>
      </c>
    </row>
    <row r="9" spans="1:12">
      <c r="A9" s="100" t="s">
        <v>184</v>
      </c>
      <c r="B9" s="95"/>
      <c r="C9" s="95"/>
      <c r="D9" s="95"/>
      <c r="E9" s="101"/>
      <c r="F9" s="37">
        <f>+F10+F11</f>
        <v>5955841.6400000006</v>
      </c>
      <c r="G9" s="37">
        <f t="shared" ref="G9:L9" si="0">+G10+G11</f>
        <v>39000</v>
      </c>
      <c r="H9" s="37">
        <f t="shared" si="0"/>
        <v>1348900</v>
      </c>
      <c r="I9" s="37" t="e">
        <f t="shared" si="0"/>
        <v>#REF!</v>
      </c>
      <c r="J9" s="37">
        <f t="shared" si="0"/>
        <v>39000</v>
      </c>
      <c r="K9" s="37" t="e">
        <f t="shared" si="0"/>
        <v>#REF!</v>
      </c>
      <c r="L9" s="37">
        <f t="shared" si="0"/>
        <v>1387900</v>
      </c>
    </row>
    <row r="10" spans="1:12">
      <c r="A10" s="102" t="s">
        <v>174</v>
      </c>
      <c r="B10" s="91"/>
      <c r="C10" s="91"/>
      <c r="D10" s="91"/>
      <c r="E10" s="93"/>
      <c r="F10" s="38">
        <f>+'[1] Račun prihoda i rashoda'!F11</f>
        <v>5955841.6400000006</v>
      </c>
      <c r="G10" s="38">
        <f>'RAČUN PRIHODA I RASHODA'!C5</f>
        <v>39000</v>
      </c>
      <c r="H10" s="38">
        <f>'RAČUN PRIHODA I RASHODA'!B5</f>
        <v>1348900</v>
      </c>
      <c r="I10" s="38" t="e">
        <f>'RAČUN PRIHODA I RASHODA'!#REF!</f>
        <v>#REF!</v>
      </c>
      <c r="J10" s="38">
        <f>'RAČUN PRIHODA I RASHODA'!C5</f>
        <v>39000</v>
      </c>
      <c r="K10" s="38">
        <f>'RAČUN PRIHODA I RASHODA'!E5</f>
        <v>0</v>
      </c>
      <c r="L10" s="38">
        <f>'RAČUN PRIHODA I RASHODA'!D5</f>
        <v>1387900</v>
      </c>
    </row>
    <row r="11" spans="1:12">
      <c r="A11" s="96" t="s">
        <v>175</v>
      </c>
      <c r="B11" s="93"/>
      <c r="C11" s="93"/>
      <c r="D11" s="93"/>
      <c r="E11" s="93"/>
      <c r="F11" s="38">
        <f>+'[1] Račun prihoda i rashoda'!F31</f>
        <v>0</v>
      </c>
      <c r="G11" s="38">
        <f>'RAČUN PRIHODA I RASHODA'!B26</f>
        <v>0</v>
      </c>
      <c r="H11" s="38">
        <f>'RAČUN PRIHODA I RASHODA'!B25</f>
        <v>0</v>
      </c>
      <c r="I11" s="38">
        <f>'RAČUN PRIHODA I RASHODA'!D26</f>
        <v>0</v>
      </c>
      <c r="J11" s="38">
        <f>'RAČUN PRIHODA I RASHODA'!C25</f>
        <v>0</v>
      </c>
      <c r="K11" s="38" t="e">
        <f>'RAČUN PRIHODA I RASHODA'!#REF!</f>
        <v>#REF!</v>
      </c>
      <c r="L11" s="38">
        <f>'RAČUN PRIHODA I RASHODA'!F25</f>
        <v>0</v>
      </c>
    </row>
    <row r="12" spans="1:12">
      <c r="A12" s="39" t="s">
        <v>185</v>
      </c>
      <c r="B12" s="40"/>
      <c r="C12" s="40"/>
      <c r="D12" s="40"/>
      <c r="E12" s="40"/>
      <c r="F12" s="37">
        <f>+F13+F14</f>
        <v>5931319.3700000001</v>
      </c>
      <c r="G12" s="37">
        <f t="shared" ref="G12:L12" si="1">+G13+G14</f>
        <v>1328830</v>
      </c>
      <c r="H12" s="37">
        <f t="shared" si="1"/>
        <v>1348900</v>
      </c>
      <c r="I12" s="37" t="e">
        <f t="shared" si="1"/>
        <v>#REF!</v>
      </c>
      <c r="J12" s="37">
        <f t="shared" si="1"/>
        <v>39000</v>
      </c>
      <c r="K12" s="37">
        <f t="shared" si="1"/>
        <v>0</v>
      </c>
      <c r="L12" s="37">
        <f>SUM(L13:L14)</f>
        <v>1387900</v>
      </c>
    </row>
    <row r="13" spans="1:12">
      <c r="A13" s="90" t="s">
        <v>176</v>
      </c>
      <c r="B13" s="91"/>
      <c r="C13" s="91"/>
      <c r="D13" s="91"/>
      <c r="E13" s="91"/>
      <c r="F13" s="38">
        <f>+'[1] Račun prihoda i rashoda'!F42</f>
        <v>5771292.29</v>
      </c>
      <c r="G13" s="38">
        <f>'RAČUN PRIHODA I RASHODA'!B30</f>
        <v>1328830</v>
      </c>
      <c r="H13" s="38">
        <f>'RAČUN PRIHODA I RASHODA'!B30</f>
        <v>1328830</v>
      </c>
      <c r="I13" s="38">
        <f>'RAČUN PRIHODA I RASHODA'!D30</f>
        <v>1367830</v>
      </c>
      <c r="J13" s="38">
        <f>'RAČUN PRIHODA I RASHODA'!C30</f>
        <v>39000</v>
      </c>
      <c r="K13" s="38">
        <f>'RAČUN PRIHODA I RASHODA'!E30</f>
        <v>0</v>
      </c>
      <c r="L13" s="38">
        <f>'RAČUN PRIHODA I RASHODA'!D30</f>
        <v>1367830</v>
      </c>
    </row>
    <row r="14" spans="1:12">
      <c r="A14" s="92" t="s">
        <v>177</v>
      </c>
      <c r="B14" s="93"/>
      <c r="C14" s="93"/>
      <c r="D14" s="93"/>
      <c r="E14" s="93"/>
      <c r="F14" s="41">
        <f>+'[1] Račun prihoda i rashoda'!F83</f>
        <v>160027.08000000002</v>
      </c>
      <c r="G14" s="41">
        <f>'RAČUN PRIHODA I RASHODA'!C76</f>
        <v>0</v>
      </c>
      <c r="H14" s="41">
        <f>'RAČUN PRIHODA I RASHODA'!B77</f>
        <v>20070</v>
      </c>
      <c r="I14" s="41" t="e">
        <f>'RAČUN PRIHODA I RASHODA'!#REF!</f>
        <v>#REF!</v>
      </c>
      <c r="J14" s="41">
        <f>'RAČUN PRIHODA I RASHODA'!C77</f>
        <v>0</v>
      </c>
      <c r="K14" s="41">
        <f>'RAČUN PRIHODA I RASHODA'!E76</f>
        <v>0</v>
      </c>
      <c r="L14" s="41">
        <f>'RAČUN PRIHODA I RASHODA'!D77</f>
        <v>20070</v>
      </c>
    </row>
    <row r="15" spans="1:12">
      <c r="A15" s="94" t="s">
        <v>178</v>
      </c>
      <c r="B15" s="95"/>
      <c r="C15" s="95"/>
      <c r="D15" s="95"/>
      <c r="E15" s="95"/>
      <c r="F15" s="37">
        <f>SUM(F9-F12)</f>
        <v>24522.270000000484</v>
      </c>
      <c r="G15" s="37" t="e">
        <f>SUM(G9-G12+#REF!)</f>
        <v>#REF!</v>
      </c>
      <c r="H15" s="37">
        <f>SUM(H9-H12)</f>
        <v>0</v>
      </c>
      <c r="I15" s="37" t="e">
        <f t="shared" ref="I15:L15" si="2">SUM(I9-I12)</f>
        <v>#REF!</v>
      </c>
      <c r="J15" s="37">
        <f t="shared" si="2"/>
        <v>0</v>
      </c>
      <c r="K15" s="37" t="e">
        <f t="shared" si="2"/>
        <v>#REF!</v>
      </c>
      <c r="L15" s="37">
        <f t="shared" si="2"/>
        <v>0</v>
      </c>
    </row>
    <row r="16" spans="1:12" ht="17.399999999999999">
      <c r="A16" s="24"/>
      <c r="B16" s="42"/>
      <c r="C16" s="42"/>
      <c r="D16" s="42"/>
      <c r="E16" s="42"/>
      <c r="F16" s="42"/>
      <c r="G16" s="43"/>
      <c r="H16" s="43"/>
      <c r="I16" s="43"/>
      <c r="J16" s="43"/>
      <c r="K16" s="43"/>
      <c r="L16" s="43"/>
    </row>
    <row r="19" spans="1:11" ht="8.25" customHeight="1"/>
    <row r="20" spans="1:11" ht="29.25" customHeight="1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</row>
  </sheetData>
  <mergeCells count="13">
    <mergeCell ref="A10:E10"/>
    <mergeCell ref="A3:L3"/>
    <mergeCell ref="A5:L5"/>
    <mergeCell ref="A1:L1"/>
    <mergeCell ref="G7:H7"/>
    <mergeCell ref="I7:J7"/>
    <mergeCell ref="K7:L7"/>
    <mergeCell ref="A9:E9"/>
    <mergeCell ref="A20:K20"/>
    <mergeCell ref="A13:E13"/>
    <mergeCell ref="A14:E14"/>
    <mergeCell ref="A15:E15"/>
    <mergeCell ref="A11:E11"/>
  </mergeCells>
  <pageMargins left="0.7" right="0.7" top="0.61" bottom="0.24" header="0.68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workbookViewId="0">
      <selection sqref="A1:D1"/>
    </sheetView>
  </sheetViews>
  <sheetFormatPr defaultRowHeight="13.8"/>
  <cols>
    <col min="1" max="1" width="75.44140625" style="18" customWidth="1"/>
    <col min="2" max="4" width="13" style="18" customWidth="1"/>
    <col min="5" max="5" width="17" style="18" customWidth="1"/>
    <col min="6" max="6" width="20.33203125" style="18" customWidth="1"/>
    <col min="7" max="7" width="17.6640625" style="18" customWidth="1"/>
    <col min="8" max="8" width="14.33203125" style="18" customWidth="1"/>
    <col min="9" max="252" width="9.109375" style="18"/>
    <col min="253" max="253" width="4.33203125" style="18" customWidth="1"/>
    <col min="254" max="254" width="4.44140625" style="18" customWidth="1"/>
    <col min="255" max="255" width="44.88671875" style="18" customWidth="1"/>
    <col min="256" max="256" width="13.6640625" style="18" customWidth="1"/>
    <col min="257" max="257" width="13.109375" style="18" customWidth="1"/>
    <col min="258" max="258" width="13.6640625" style="18" customWidth="1"/>
    <col min="259" max="260" width="9.5546875" style="18" customWidth="1"/>
    <col min="261" max="261" width="17" style="18" customWidth="1"/>
    <col min="262" max="262" width="20.33203125" style="18" customWidth="1"/>
    <col min="263" max="263" width="12.44140625" style="18" customWidth="1"/>
    <col min="264" max="508" width="9.109375" style="18"/>
    <col min="509" max="509" width="4.33203125" style="18" customWidth="1"/>
    <col min="510" max="510" width="4.44140625" style="18" customWidth="1"/>
    <col min="511" max="511" width="44.88671875" style="18" customWidth="1"/>
    <col min="512" max="512" width="13.6640625" style="18" customWidth="1"/>
    <col min="513" max="513" width="13.109375" style="18" customWidth="1"/>
    <col min="514" max="514" width="13.6640625" style="18" customWidth="1"/>
    <col min="515" max="516" width="9.5546875" style="18" customWidth="1"/>
    <col min="517" max="517" width="17" style="18" customWidth="1"/>
    <col min="518" max="518" width="20.33203125" style="18" customWidth="1"/>
    <col min="519" max="519" width="12.44140625" style="18" customWidth="1"/>
    <col min="520" max="764" width="9.109375" style="18"/>
    <col min="765" max="765" width="4.33203125" style="18" customWidth="1"/>
    <col min="766" max="766" width="4.44140625" style="18" customWidth="1"/>
    <col min="767" max="767" width="44.88671875" style="18" customWidth="1"/>
    <col min="768" max="768" width="13.6640625" style="18" customWidth="1"/>
    <col min="769" max="769" width="13.109375" style="18" customWidth="1"/>
    <col min="770" max="770" width="13.6640625" style="18" customWidth="1"/>
    <col min="771" max="772" width="9.5546875" style="18" customWidth="1"/>
    <col min="773" max="773" width="17" style="18" customWidth="1"/>
    <col min="774" max="774" width="20.33203125" style="18" customWidth="1"/>
    <col min="775" max="775" width="12.44140625" style="18" customWidth="1"/>
    <col min="776" max="1020" width="9.109375" style="18"/>
    <col min="1021" max="1021" width="4.33203125" style="18" customWidth="1"/>
    <col min="1022" max="1022" width="4.44140625" style="18" customWidth="1"/>
    <col min="1023" max="1023" width="44.88671875" style="18" customWidth="1"/>
    <col min="1024" max="1024" width="13.6640625" style="18" customWidth="1"/>
    <col min="1025" max="1025" width="13.109375" style="18" customWidth="1"/>
    <col min="1026" max="1026" width="13.6640625" style="18" customWidth="1"/>
    <col min="1027" max="1028" width="9.5546875" style="18" customWidth="1"/>
    <col min="1029" max="1029" width="17" style="18" customWidth="1"/>
    <col min="1030" max="1030" width="20.33203125" style="18" customWidth="1"/>
    <col min="1031" max="1031" width="12.44140625" style="18" customWidth="1"/>
    <col min="1032" max="1276" width="9.109375" style="18"/>
    <col min="1277" max="1277" width="4.33203125" style="18" customWidth="1"/>
    <col min="1278" max="1278" width="4.44140625" style="18" customWidth="1"/>
    <col min="1279" max="1279" width="44.88671875" style="18" customWidth="1"/>
    <col min="1280" max="1280" width="13.6640625" style="18" customWidth="1"/>
    <col min="1281" max="1281" width="13.109375" style="18" customWidth="1"/>
    <col min="1282" max="1282" width="13.6640625" style="18" customWidth="1"/>
    <col min="1283" max="1284" width="9.5546875" style="18" customWidth="1"/>
    <col min="1285" max="1285" width="17" style="18" customWidth="1"/>
    <col min="1286" max="1286" width="20.33203125" style="18" customWidth="1"/>
    <col min="1287" max="1287" width="12.44140625" style="18" customWidth="1"/>
    <col min="1288" max="1532" width="9.109375" style="18"/>
    <col min="1533" max="1533" width="4.33203125" style="18" customWidth="1"/>
    <col min="1534" max="1534" width="4.44140625" style="18" customWidth="1"/>
    <col min="1535" max="1535" width="44.88671875" style="18" customWidth="1"/>
    <col min="1536" max="1536" width="13.6640625" style="18" customWidth="1"/>
    <col min="1537" max="1537" width="13.109375" style="18" customWidth="1"/>
    <col min="1538" max="1538" width="13.6640625" style="18" customWidth="1"/>
    <col min="1539" max="1540" width="9.5546875" style="18" customWidth="1"/>
    <col min="1541" max="1541" width="17" style="18" customWidth="1"/>
    <col min="1542" max="1542" width="20.33203125" style="18" customWidth="1"/>
    <col min="1543" max="1543" width="12.44140625" style="18" customWidth="1"/>
    <col min="1544" max="1788" width="9.109375" style="18"/>
    <col min="1789" max="1789" width="4.33203125" style="18" customWidth="1"/>
    <col min="1790" max="1790" width="4.44140625" style="18" customWidth="1"/>
    <col min="1791" max="1791" width="44.88671875" style="18" customWidth="1"/>
    <col min="1792" max="1792" width="13.6640625" style="18" customWidth="1"/>
    <col min="1793" max="1793" width="13.109375" style="18" customWidth="1"/>
    <col min="1794" max="1794" width="13.6640625" style="18" customWidth="1"/>
    <col min="1795" max="1796" width="9.5546875" style="18" customWidth="1"/>
    <col min="1797" max="1797" width="17" style="18" customWidth="1"/>
    <col min="1798" max="1798" width="20.33203125" style="18" customWidth="1"/>
    <col min="1799" max="1799" width="12.44140625" style="18" customWidth="1"/>
    <col min="1800" max="2044" width="9.109375" style="18"/>
    <col min="2045" max="2045" width="4.33203125" style="18" customWidth="1"/>
    <col min="2046" max="2046" width="4.44140625" style="18" customWidth="1"/>
    <col min="2047" max="2047" width="44.88671875" style="18" customWidth="1"/>
    <col min="2048" max="2048" width="13.6640625" style="18" customWidth="1"/>
    <col min="2049" max="2049" width="13.109375" style="18" customWidth="1"/>
    <col min="2050" max="2050" width="13.6640625" style="18" customWidth="1"/>
    <col min="2051" max="2052" width="9.5546875" style="18" customWidth="1"/>
    <col min="2053" max="2053" width="17" style="18" customWidth="1"/>
    <col min="2054" max="2054" width="20.33203125" style="18" customWidth="1"/>
    <col min="2055" max="2055" width="12.44140625" style="18" customWidth="1"/>
    <col min="2056" max="2300" width="9.109375" style="18"/>
    <col min="2301" max="2301" width="4.33203125" style="18" customWidth="1"/>
    <col min="2302" max="2302" width="4.44140625" style="18" customWidth="1"/>
    <col min="2303" max="2303" width="44.88671875" style="18" customWidth="1"/>
    <col min="2304" max="2304" width="13.6640625" style="18" customWidth="1"/>
    <col min="2305" max="2305" width="13.109375" style="18" customWidth="1"/>
    <col min="2306" max="2306" width="13.6640625" style="18" customWidth="1"/>
    <col min="2307" max="2308" width="9.5546875" style="18" customWidth="1"/>
    <col min="2309" max="2309" width="17" style="18" customWidth="1"/>
    <col min="2310" max="2310" width="20.33203125" style="18" customWidth="1"/>
    <col min="2311" max="2311" width="12.44140625" style="18" customWidth="1"/>
    <col min="2312" max="2556" width="9.109375" style="18"/>
    <col min="2557" max="2557" width="4.33203125" style="18" customWidth="1"/>
    <col min="2558" max="2558" width="4.44140625" style="18" customWidth="1"/>
    <col min="2559" max="2559" width="44.88671875" style="18" customWidth="1"/>
    <col min="2560" max="2560" width="13.6640625" style="18" customWidth="1"/>
    <col min="2561" max="2561" width="13.109375" style="18" customWidth="1"/>
    <col min="2562" max="2562" width="13.6640625" style="18" customWidth="1"/>
    <col min="2563" max="2564" width="9.5546875" style="18" customWidth="1"/>
    <col min="2565" max="2565" width="17" style="18" customWidth="1"/>
    <col min="2566" max="2566" width="20.33203125" style="18" customWidth="1"/>
    <col min="2567" max="2567" width="12.44140625" style="18" customWidth="1"/>
    <col min="2568" max="2812" width="9.109375" style="18"/>
    <col min="2813" max="2813" width="4.33203125" style="18" customWidth="1"/>
    <col min="2814" max="2814" width="4.44140625" style="18" customWidth="1"/>
    <col min="2815" max="2815" width="44.88671875" style="18" customWidth="1"/>
    <col min="2816" max="2816" width="13.6640625" style="18" customWidth="1"/>
    <col min="2817" max="2817" width="13.109375" style="18" customWidth="1"/>
    <col min="2818" max="2818" width="13.6640625" style="18" customWidth="1"/>
    <col min="2819" max="2820" width="9.5546875" style="18" customWidth="1"/>
    <col min="2821" max="2821" width="17" style="18" customWidth="1"/>
    <col min="2822" max="2822" width="20.33203125" style="18" customWidth="1"/>
    <col min="2823" max="2823" width="12.44140625" style="18" customWidth="1"/>
    <col min="2824" max="3068" width="9.109375" style="18"/>
    <col min="3069" max="3069" width="4.33203125" style="18" customWidth="1"/>
    <col min="3070" max="3070" width="4.44140625" style="18" customWidth="1"/>
    <col min="3071" max="3071" width="44.88671875" style="18" customWidth="1"/>
    <col min="3072" max="3072" width="13.6640625" style="18" customWidth="1"/>
    <col min="3073" max="3073" width="13.109375" style="18" customWidth="1"/>
    <col min="3074" max="3074" width="13.6640625" style="18" customWidth="1"/>
    <col min="3075" max="3076" width="9.5546875" style="18" customWidth="1"/>
    <col min="3077" max="3077" width="17" style="18" customWidth="1"/>
    <col min="3078" max="3078" width="20.33203125" style="18" customWidth="1"/>
    <col min="3079" max="3079" width="12.44140625" style="18" customWidth="1"/>
    <col min="3080" max="3324" width="9.109375" style="18"/>
    <col min="3325" max="3325" width="4.33203125" style="18" customWidth="1"/>
    <col min="3326" max="3326" width="4.44140625" style="18" customWidth="1"/>
    <col min="3327" max="3327" width="44.88671875" style="18" customWidth="1"/>
    <col min="3328" max="3328" width="13.6640625" style="18" customWidth="1"/>
    <col min="3329" max="3329" width="13.109375" style="18" customWidth="1"/>
    <col min="3330" max="3330" width="13.6640625" style="18" customWidth="1"/>
    <col min="3331" max="3332" width="9.5546875" style="18" customWidth="1"/>
    <col min="3333" max="3333" width="17" style="18" customWidth="1"/>
    <col min="3334" max="3334" width="20.33203125" style="18" customWidth="1"/>
    <col min="3335" max="3335" width="12.44140625" style="18" customWidth="1"/>
    <col min="3336" max="3580" width="9.109375" style="18"/>
    <col min="3581" max="3581" width="4.33203125" style="18" customWidth="1"/>
    <col min="3582" max="3582" width="4.44140625" style="18" customWidth="1"/>
    <col min="3583" max="3583" width="44.88671875" style="18" customWidth="1"/>
    <col min="3584" max="3584" width="13.6640625" style="18" customWidth="1"/>
    <col min="3585" max="3585" width="13.109375" style="18" customWidth="1"/>
    <col min="3586" max="3586" width="13.6640625" style="18" customWidth="1"/>
    <col min="3587" max="3588" width="9.5546875" style="18" customWidth="1"/>
    <col min="3589" max="3589" width="17" style="18" customWidth="1"/>
    <col min="3590" max="3590" width="20.33203125" style="18" customWidth="1"/>
    <col min="3591" max="3591" width="12.44140625" style="18" customWidth="1"/>
    <col min="3592" max="3836" width="9.109375" style="18"/>
    <col min="3837" max="3837" width="4.33203125" style="18" customWidth="1"/>
    <col min="3838" max="3838" width="4.44140625" style="18" customWidth="1"/>
    <col min="3839" max="3839" width="44.88671875" style="18" customWidth="1"/>
    <col min="3840" max="3840" width="13.6640625" style="18" customWidth="1"/>
    <col min="3841" max="3841" width="13.109375" style="18" customWidth="1"/>
    <col min="3842" max="3842" width="13.6640625" style="18" customWidth="1"/>
    <col min="3843" max="3844" width="9.5546875" style="18" customWidth="1"/>
    <col min="3845" max="3845" width="17" style="18" customWidth="1"/>
    <col min="3846" max="3846" width="20.33203125" style="18" customWidth="1"/>
    <col min="3847" max="3847" width="12.44140625" style="18" customWidth="1"/>
    <col min="3848" max="4092" width="9.109375" style="18"/>
    <col min="4093" max="4093" width="4.33203125" style="18" customWidth="1"/>
    <col min="4094" max="4094" width="4.44140625" style="18" customWidth="1"/>
    <col min="4095" max="4095" width="44.88671875" style="18" customWidth="1"/>
    <col min="4096" max="4096" width="13.6640625" style="18" customWidth="1"/>
    <col min="4097" max="4097" width="13.109375" style="18" customWidth="1"/>
    <col min="4098" max="4098" width="13.6640625" style="18" customWidth="1"/>
    <col min="4099" max="4100" width="9.5546875" style="18" customWidth="1"/>
    <col min="4101" max="4101" width="17" style="18" customWidth="1"/>
    <col min="4102" max="4102" width="20.33203125" style="18" customWidth="1"/>
    <col min="4103" max="4103" width="12.44140625" style="18" customWidth="1"/>
    <col min="4104" max="4348" width="9.109375" style="18"/>
    <col min="4349" max="4349" width="4.33203125" style="18" customWidth="1"/>
    <col min="4350" max="4350" width="4.44140625" style="18" customWidth="1"/>
    <col min="4351" max="4351" width="44.88671875" style="18" customWidth="1"/>
    <col min="4352" max="4352" width="13.6640625" style="18" customWidth="1"/>
    <col min="4353" max="4353" width="13.109375" style="18" customWidth="1"/>
    <col min="4354" max="4354" width="13.6640625" style="18" customWidth="1"/>
    <col min="4355" max="4356" width="9.5546875" style="18" customWidth="1"/>
    <col min="4357" max="4357" width="17" style="18" customWidth="1"/>
    <col min="4358" max="4358" width="20.33203125" style="18" customWidth="1"/>
    <col min="4359" max="4359" width="12.44140625" style="18" customWidth="1"/>
    <col min="4360" max="4604" width="9.109375" style="18"/>
    <col min="4605" max="4605" width="4.33203125" style="18" customWidth="1"/>
    <col min="4606" max="4606" width="4.44140625" style="18" customWidth="1"/>
    <col min="4607" max="4607" width="44.88671875" style="18" customWidth="1"/>
    <col min="4608" max="4608" width="13.6640625" style="18" customWidth="1"/>
    <col min="4609" max="4609" width="13.109375" style="18" customWidth="1"/>
    <col min="4610" max="4610" width="13.6640625" style="18" customWidth="1"/>
    <col min="4611" max="4612" width="9.5546875" style="18" customWidth="1"/>
    <col min="4613" max="4613" width="17" style="18" customWidth="1"/>
    <col min="4614" max="4614" width="20.33203125" style="18" customWidth="1"/>
    <col min="4615" max="4615" width="12.44140625" style="18" customWidth="1"/>
    <col min="4616" max="4860" width="9.109375" style="18"/>
    <col min="4861" max="4861" width="4.33203125" style="18" customWidth="1"/>
    <col min="4862" max="4862" width="4.44140625" style="18" customWidth="1"/>
    <col min="4863" max="4863" width="44.88671875" style="18" customWidth="1"/>
    <col min="4864" max="4864" width="13.6640625" style="18" customWidth="1"/>
    <col min="4865" max="4865" width="13.109375" style="18" customWidth="1"/>
    <col min="4866" max="4866" width="13.6640625" style="18" customWidth="1"/>
    <col min="4867" max="4868" width="9.5546875" style="18" customWidth="1"/>
    <col min="4869" max="4869" width="17" style="18" customWidth="1"/>
    <col min="4870" max="4870" width="20.33203125" style="18" customWidth="1"/>
    <col min="4871" max="4871" width="12.44140625" style="18" customWidth="1"/>
    <col min="4872" max="5116" width="9.109375" style="18"/>
    <col min="5117" max="5117" width="4.33203125" style="18" customWidth="1"/>
    <col min="5118" max="5118" width="4.44140625" style="18" customWidth="1"/>
    <col min="5119" max="5119" width="44.88671875" style="18" customWidth="1"/>
    <col min="5120" max="5120" width="13.6640625" style="18" customWidth="1"/>
    <col min="5121" max="5121" width="13.109375" style="18" customWidth="1"/>
    <col min="5122" max="5122" width="13.6640625" style="18" customWidth="1"/>
    <col min="5123" max="5124" width="9.5546875" style="18" customWidth="1"/>
    <col min="5125" max="5125" width="17" style="18" customWidth="1"/>
    <col min="5126" max="5126" width="20.33203125" style="18" customWidth="1"/>
    <col min="5127" max="5127" width="12.44140625" style="18" customWidth="1"/>
    <col min="5128" max="5372" width="9.109375" style="18"/>
    <col min="5373" max="5373" width="4.33203125" style="18" customWidth="1"/>
    <col min="5374" max="5374" width="4.44140625" style="18" customWidth="1"/>
    <col min="5375" max="5375" width="44.88671875" style="18" customWidth="1"/>
    <col min="5376" max="5376" width="13.6640625" style="18" customWidth="1"/>
    <col min="5377" max="5377" width="13.109375" style="18" customWidth="1"/>
    <col min="5378" max="5378" width="13.6640625" style="18" customWidth="1"/>
    <col min="5379" max="5380" width="9.5546875" style="18" customWidth="1"/>
    <col min="5381" max="5381" width="17" style="18" customWidth="1"/>
    <col min="5382" max="5382" width="20.33203125" style="18" customWidth="1"/>
    <col min="5383" max="5383" width="12.44140625" style="18" customWidth="1"/>
    <col min="5384" max="5628" width="9.109375" style="18"/>
    <col min="5629" max="5629" width="4.33203125" style="18" customWidth="1"/>
    <col min="5630" max="5630" width="4.44140625" style="18" customWidth="1"/>
    <col min="5631" max="5631" width="44.88671875" style="18" customWidth="1"/>
    <col min="5632" max="5632" width="13.6640625" style="18" customWidth="1"/>
    <col min="5633" max="5633" width="13.109375" style="18" customWidth="1"/>
    <col min="5634" max="5634" width="13.6640625" style="18" customWidth="1"/>
    <col min="5635" max="5636" width="9.5546875" style="18" customWidth="1"/>
    <col min="5637" max="5637" width="17" style="18" customWidth="1"/>
    <col min="5638" max="5638" width="20.33203125" style="18" customWidth="1"/>
    <col min="5639" max="5639" width="12.44140625" style="18" customWidth="1"/>
    <col min="5640" max="5884" width="9.109375" style="18"/>
    <col min="5885" max="5885" width="4.33203125" style="18" customWidth="1"/>
    <col min="5886" max="5886" width="4.44140625" style="18" customWidth="1"/>
    <col min="5887" max="5887" width="44.88671875" style="18" customWidth="1"/>
    <col min="5888" max="5888" width="13.6640625" style="18" customWidth="1"/>
    <col min="5889" max="5889" width="13.109375" style="18" customWidth="1"/>
    <col min="5890" max="5890" width="13.6640625" style="18" customWidth="1"/>
    <col min="5891" max="5892" width="9.5546875" style="18" customWidth="1"/>
    <col min="5893" max="5893" width="17" style="18" customWidth="1"/>
    <col min="5894" max="5894" width="20.33203125" style="18" customWidth="1"/>
    <col min="5895" max="5895" width="12.44140625" style="18" customWidth="1"/>
    <col min="5896" max="6140" width="9.109375" style="18"/>
    <col min="6141" max="6141" width="4.33203125" style="18" customWidth="1"/>
    <col min="6142" max="6142" width="4.44140625" style="18" customWidth="1"/>
    <col min="6143" max="6143" width="44.88671875" style="18" customWidth="1"/>
    <col min="6144" max="6144" width="13.6640625" style="18" customWidth="1"/>
    <col min="6145" max="6145" width="13.109375" style="18" customWidth="1"/>
    <col min="6146" max="6146" width="13.6640625" style="18" customWidth="1"/>
    <col min="6147" max="6148" width="9.5546875" style="18" customWidth="1"/>
    <col min="6149" max="6149" width="17" style="18" customWidth="1"/>
    <col min="6150" max="6150" width="20.33203125" style="18" customWidth="1"/>
    <col min="6151" max="6151" width="12.44140625" style="18" customWidth="1"/>
    <col min="6152" max="6396" width="9.109375" style="18"/>
    <col min="6397" max="6397" width="4.33203125" style="18" customWidth="1"/>
    <col min="6398" max="6398" width="4.44140625" style="18" customWidth="1"/>
    <col min="6399" max="6399" width="44.88671875" style="18" customWidth="1"/>
    <col min="6400" max="6400" width="13.6640625" style="18" customWidth="1"/>
    <col min="6401" max="6401" width="13.109375" style="18" customWidth="1"/>
    <col min="6402" max="6402" width="13.6640625" style="18" customWidth="1"/>
    <col min="6403" max="6404" width="9.5546875" style="18" customWidth="1"/>
    <col min="6405" max="6405" width="17" style="18" customWidth="1"/>
    <col min="6406" max="6406" width="20.33203125" style="18" customWidth="1"/>
    <col min="6407" max="6407" width="12.44140625" style="18" customWidth="1"/>
    <col min="6408" max="6652" width="9.109375" style="18"/>
    <col min="6653" max="6653" width="4.33203125" style="18" customWidth="1"/>
    <col min="6654" max="6654" width="4.44140625" style="18" customWidth="1"/>
    <col min="6655" max="6655" width="44.88671875" style="18" customWidth="1"/>
    <col min="6656" max="6656" width="13.6640625" style="18" customWidth="1"/>
    <col min="6657" max="6657" width="13.109375" style="18" customWidth="1"/>
    <col min="6658" max="6658" width="13.6640625" style="18" customWidth="1"/>
    <col min="6659" max="6660" width="9.5546875" style="18" customWidth="1"/>
    <col min="6661" max="6661" width="17" style="18" customWidth="1"/>
    <col min="6662" max="6662" width="20.33203125" style="18" customWidth="1"/>
    <col min="6663" max="6663" width="12.44140625" style="18" customWidth="1"/>
    <col min="6664" max="6908" width="9.109375" style="18"/>
    <col min="6909" max="6909" width="4.33203125" style="18" customWidth="1"/>
    <col min="6910" max="6910" width="4.44140625" style="18" customWidth="1"/>
    <col min="6911" max="6911" width="44.88671875" style="18" customWidth="1"/>
    <col min="6912" max="6912" width="13.6640625" style="18" customWidth="1"/>
    <col min="6913" max="6913" width="13.109375" style="18" customWidth="1"/>
    <col min="6914" max="6914" width="13.6640625" style="18" customWidth="1"/>
    <col min="6915" max="6916" width="9.5546875" style="18" customWidth="1"/>
    <col min="6917" max="6917" width="17" style="18" customWidth="1"/>
    <col min="6918" max="6918" width="20.33203125" style="18" customWidth="1"/>
    <col min="6919" max="6919" width="12.44140625" style="18" customWidth="1"/>
    <col min="6920" max="7164" width="9.109375" style="18"/>
    <col min="7165" max="7165" width="4.33203125" style="18" customWidth="1"/>
    <col min="7166" max="7166" width="4.44140625" style="18" customWidth="1"/>
    <col min="7167" max="7167" width="44.88671875" style="18" customWidth="1"/>
    <col min="7168" max="7168" width="13.6640625" style="18" customWidth="1"/>
    <col min="7169" max="7169" width="13.109375" style="18" customWidth="1"/>
    <col min="7170" max="7170" width="13.6640625" style="18" customWidth="1"/>
    <col min="7171" max="7172" width="9.5546875" style="18" customWidth="1"/>
    <col min="7173" max="7173" width="17" style="18" customWidth="1"/>
    <col min="7174" max="7174" width="20.33203125" style="18" customWidth="1"/>
    <col min="7175" max="7175" width="12.44140625" style="18" customWidth="1"/>
    <col min="7176" max="7420" width="9.109375" style="18"/>
    <col min="7421" max="7421" width="4.33203125" style="18" customWidth="1"/>
    <col min="7422" max="7422" width="4.44140625" style="18" customWidth="1"/>
    <col min="7423" max="7423" width="44.88671875" style="18" customWidth="1"/>
    <col min="7424" max="7424" width="13.6640625" style="18" customWidth="1"/>
    <col min="7425" max="7425" width="13.109375" style="18" customWidth="1"/>
    <col min="7426" max="7426" width="13.6640625" style="18" customWidth="1"/>
    <col min="7427" max="7428" width="9.5546875" style="18" customWidth="1"/>
    <col min="7429" max="7429" width="17" style="18" customWidth="1"/>
    <col min="7430" max="7430" width="20.33203125" style="18" customWidth="1"/>
    <col min="7431" max="7431" width="12.44140625" style="18" customWidth="1"/>
    <col min="7432" max="7676" width="9.109375" style="18"/>
    <col min="7677" max="7677" width="4.33203125" style="18" customWidth="1"/>
    <col min="7678" max="7678" width="4.44140625" style="18" customWidth="1"/>
    <col min="7679" max="7679" width="44.88671875" style="18" customWidth="1"/>
    <col min="7680" max="7680" width="13.6640625" style="18" customWidth="1"/>
    <col min="7681" max="7681" width="13.109375" style="18" customWidth="1"/>
    <col min="7682" max="7682" width="13.6640625" style="18" customWidth="1"/>
    <col min="7683" max="7684" width="9.5546875" style="18" customWidth="1"/>
    <col min="7685" max="7685" width="17" style="18" customWidth="1"/>
    <col min="7686" max="7686" width="20.33203125" style="18" customWidth="1"/>
    <col min="7687" max="7687" width="12.44140625" style="18" customWidth="1"/>
    <col min="7688" max="7932" width="9.109375" style="18"/>
    <col min="7933" max="7933" width="4.33203125" style="18" customWidth="1"/>
    <col min="7934" max="7934" width="4.44140625" style="18" customWidth="1"/>
    <col min="7935" max="7935" width="44.88671875" style="18" customWidth="1"/>
    <col min="7936" max="7936" width="13.6640625" style="18" customWidth="1"/>
    <col min="7937" max="7937" width="13.109375" style="18" customWidth="1"/>
    <col min="7938" max="7938" width="13.6640625" style="18" customWidth="1"/>
    <col min="7939" max="7940" width="9.5546875" style="18" customWidth="1"/>
    <col min="7941" max="7941" width="17" style="18" customWidth="1"/>
    <col min="7942" max="7942" width="20.33203125" style="18" customWidth="1"/>
    <col min="7943" max="7943" width="12.44140625" style="18" customWidth="1"/>
    <col min="7944" max="8188" width="9.109375" style="18"/>
    <col min="8189" max="8189" width="4.33203125" style="18" customWidth="1"/>
    <col min="8190" max="8190" width="4.44140625" style="18" customWidth="1"/>
    <col min="8191" max="8191" width="44.88671875" style="18" customWidth="1"/>
    <col min="8192" max="8192" width="13.6640625" style="18" customWidth="1"/>
    <col min="8193" max="8193" width="13.109375" style="18" customWidth="1"/>
    <col min="8194" max="8194" width="13.6640625" style="18" customWidth="1"/>
    <col min="8195" max="8196" width="9.5546875" style="18" customWidth="1"/>
    <col min="8197" max="8197" width="17" style="18" customWidth="1"/>
    <col min="8198" max="8198" width="20.33203125" style="18" customWidth="1"/>
    <col min="8199" max="8199" width="12.44140625" style="18" customWidth="1"/>
    <col min="8200" max="8444" width="9.109375" style="18"/>
    <col min="8445" max="8445" width="4.33203125" style="18" customWidth="1"/>
    <col min="8446" max="8446" width="4.44140625" style="18" customWidth="1"/>
    <col min="8447" max="8447" width="44.88671875" style="18" customWidth="1"/>
    <col min="8448" max="8448" width="13.6640625" style="18" customWidth="1"/>
    <col min="8449" max="8449" width="13.109375" style="18" customWidth="1"/>
    <col min="8450" max="8450" width="13.6640625" style="18" customWidth="1"/>
    <col min="8451" max="8452" width="9.5546875" style="18" customWidth="1"/>
    <col min="8453" max="8453" width="17" style="18" customWidth="1"/>
    <col min="8454" max="8454" width="20.33203125" style="18" customWidth="1"/>
    <col min="8455" max="8455" width="12.44140625" style="18" customWidth="1"/>
    <col min="8456" max="8700" width="9.109375" style="18"/>
    <col min="8701" max="8701" width="4.33203125" style="18" customWidth="1"/>
    <col min="8702" max="8702" width="4.44140625" style="18" customWidth="1"/>
    <col min="8703" max="8703" width="44.88671875" style="18" customWidth="1"/>
    <col min="8704" max="8704" width="13.6640625" style="18" customWidth="1"/>
    <col min="8705" max="8705" width="13.109375" style="18" customWidth="1"/>
    <col min="8706" max="8706" width="13.6640625" style="18" customWidth="1"/>
    <col min="8707" max="8708" width="9.5546875" style="18" customWidth="1"/>
    <col min="8709" max="8709" width="17" style="18" customWidth="1"/>
    <col min="8710" max="8710" width="20.33203125" style="18" customWidth="1"/>
    <col min="8711" max="8711" width="12.44140625" style="18" customWidth="1"/>
    <col min="8712" max="8956" width="9.109375" style="18"/>
    <col min="8957" max="8957" width="4.33203125" style="18" customWidth="1"/>
    <col min="8958" max="8958" width="4.44140625" style="18" customWidth="1"/>
    <col min="8959" max="8959" width="44.88671875" style="18" customWidth="1"/>
    <col min="8960" max="8960" width="13.6640625" style="18" customWidth="1"/>
    <col min="8961" max="8961" width="13.109375" style="18" customWidth="1"/>
    <col min="8962" max="8962" width="13.6640625" style="18" customWidth="1"/>
    <col min="8963" max="8964" width="9.5546875" style="18" customWidth="1"/>
    <col min="8965" max="8965" width="17" style="18" customWidth="1"/>
    <col min="8966" max="8966" width="20.33203125" style="18" customWidth="1"/>
    <col min="8967" max="8967" width="12.44140625" style="18" customWidth="1"/>
    <col min="8968" max="9212" width="9.109375" style="18"/>
    <col min="9213" max="9213" width="4.33203125" style="18" customWidth="1"/>
    <col min="9214" max="9214" width="4.44140625" style="18" customWidth="1"/>
    <col min="9215" max="9215" width="44.88671875" style="18" customWidth="1"/>
    <col min="9216" max="9216" width="13.6640625" style="18" customWidth="1"/>
    <col min="9217" max="9217" width="13.109375" style="18" customWidth="1"/>
    <col min="9218" max="9218" width="13.6640625" style="18" customWidth="1"/>
    <col min="9219" max="9220" width="9.5546875" style="18" customWidth="1"/>
    <col min="9221" max="9221" width="17" style="18" customWidth="1"/>
    <col min="9222" max="9222" width="20.33203125" style="18" customWidth="1"/>
    <col min="9223" max="9223" width="12.44140625" style="18" customWidth="1"/>
    <col min="9224" max="9468" width="9.109375" style="18"/>
    <col min="9469" max="9469" width="4.33203125" style="18" customWidth="1"/>
    <col min="9470" max="9470" width="4.44140625" style="18" customWidth="1"/>
    <col min="9471" max="9471" width="44.88671875" style="18" customWidth="1"/>
    <col min="9472" max="9472" width="13.6640625" style="18" customWidth="1"/>
    <col min="9473" max="9473" width="13.109375" style="18" customWidth="1"/>
    <col min="9474" max="9474" width="13.6640625" style="18" customWidth="1"/>
    <col min="9475" max="9476" width="9.5546875" style="18" customWidth="1"/>
    <col min="9477" max="9477" width="17" style="18" customWidth="1"/>
    <col min="9478" max="9478" width="20.33203125" style="18" customWidth="1"/>
    <col min="9479" max="9479" width="12.44140625" style="18" customWidth="1"/>
    <col min="9480" max="9724" width="9.109375" style="18"/>
    <col min="9725" max="9725" width="4.33203125" style="18" customWidth="1"/>
    <col min="9726" max="9726" width="4.44140625" style="18" customWidth="1"/>
    <col min="9727" max="9727" width="44.88671875" style="18" customWidth="1"/>
    <col min="9728" max="9728" width="13.6640625" style="18" customWidth="1"/>
    <col min="9729" max="9729" width="13.109375" style="18" customWidth="1"/>
    <col min="9730" max="9730" width="13.6640625" style="18" customWidth="1"/>
    <col min="9731" max="9732" width="9.5546875" style="18" customWidth="1"/>
    <col min="9733" max="9733" width="17" style="18" customWidth="1"/>
    <col min="9734" max="9734" width="20.33203125" style="18" customWidth="1"/>
    <col min="9735" max="9735" width="12.44140625" style="18" customWidth="1"/>
    <col min="9736" max="9980" width="9.109375" style="18"/>
    <col min="9981" max="9981" width="4.33203125" style="18" customWidth="1"/>
    <col min="9982" max="9982" width="4.44140625" style="18" customWidth="1"/>
    <col min="9983" max="9983" width="44.88671875" style="18" customWidth="1"/>
    <col min="9984" max="9984" width="13.6640625" style="18" customWidth="1"/>
    <col min="9985" max="9985" width="13.109375" style="18" customWidth="1"/>
    <col min="9986" max="9986" width="13.6640625" style="18" customWidth="1"/>
    <col min="9987" max="9988" width="9.5546875" style="18" customWidth="1"/>
    <col min="9989" max="9989" width="17" style="18" customWidth="1"/>
    <col min="9990" max="9990" width="20.33203125" style="18" customWidth="1"/>
    <col min="9991" max="9991" width="12.44140625" style="18" customWidth="1"/>
    <col min="9992" max="10236" width="9.109375" style="18"/>
    <col min="10237" max="10237" width="4.33203125" style="18" customWidth="1"/>
    <col min="10238" max="10238" width="4.44140625" style="18" customWidth="1"/>
    <col min="10239" max="10239" width="44.88671875" style="18" customWidth="1"/>
    <col min="10240" max="10240" width="13.6640625" style="18" customWidth="1"/>
    <col min="10241" max="10241" width="13.109375" style="18" customWidth="1"/>
    <col min="10242" max="10242" width="13.6640625" style="18" customWidth="1"/>
    <col min="10243" max="10244" width="9.5546875" style="18" customWidth="1"/>
    <col min="10245" max="10245" width="17" style="18" customWidth="1"/>
    <col min="10246" max="10246" width="20.33203125" style="18" customWidth="1"/>
    <col min="10247" max="10247" width="12.44140625" style="18" customWidth="1"/>
    <col min="10248" max="10492" width="9.109375" style="18"/>
    <col min="10493" max="10493" width="4.33203125" style="18" customWidth="1"/>
    <col min="10494" max="10494" width="4.44140625" style="18" customWidth="1"/>
    <col min="10495" max="10495" width="44.88671875" style="18" customWidth="1"/>
    <col min="10496" max="10496" width="13.6640625" style="18" customWidth="1"/>
    <col min="10497" max="10497" width="13.109375" style="18" customWidth="1"/>
    <col min="10498" max="10498" width="13.6640625" style="18" customWidth="1"/>
    <col min="10499" max="10500" width="9.5546875" style="18" customWidth="1"/>
    <col min="10501" max="10501" width="17" style="18" customWidth="1"/>
    <col min="10502" max="10502" width="20.33203125" style="18" customWidth="1"/>
    <col min="10503" max="10503" width="12.44140625" style="18" customWidth="1"/>
    <col min="10504" max="10748" width="9.109375" style="18"/>
    <col min="10749" max="10749" width="4.33203125" style="18" customWidth="1"/>
    <col min="10750" max="10750" width="4.44140625" style="18" customWidth="1"/>
    <col min="10751" max="10751" width="44.88671875" style="18" customWidth="1"/>
    <col min="10752" max="10752" width="13.6640625" style="18" customWidth="1"/>
    <col min="10753" max="10753" width="13.109375" style="18" customWidth="1"/>
    <col min="10754" max="10754" width="13.6640625" style="18" customWidth="1"/>
    <col min="10755" max="10756" width="9.5546875" style="18" customWidth="1"/>
    <col min="10757" max="10757" width="17" style="18" customWidth="1"/>
    <col min="10758" max="10758" width="20.33203125" style="18" customWidth="1"/>
    <col min="10759" max="10759" width="12.44140625" style="18" customWidth="1"/>
    <col min="10760" max="11004" width="9.109375" style="18"/>
    <col min="11005" max="11005" width="4.33203125" style="18" customWidth="1"/>
    <col min="11006" max="11006" width="4.44140625" style="18" customWidth="1"/>
    <col min="11007" max="11007" width="44.88671875" style="18" customWidth="1"/>
    <col min="11008" max="11008" width="13.6640625" style="18" customWidth="1"/>
    <col min="11009" max="11009" width="13.109375" style="18" customWidth="1"/>
    <col min="11010" max="11010" width="13.6640625" style="18" customWidth="1"/>
    <col min="11011" max="11012" width="9.5546875" style="18" customWidth="1"/>
    <col min="11013" max="11013" width="17" style="18" customWidth="1"/>
    <col min="11014" max="11014" width="20.33203125" style="18" customWidth="1"/>
    <col min="11015" max="11015" width="12.44140625" style="18" customWidth="1"/>
    <col min="11016" max="11260" width="9.109375" style="18"/>
    <col min="11261" max="11261" width="4.33203125" style="18" customWidth="1"/>
    <col min="11262" max="11262" width="4.44140625" style="18" customWidth="1"/>
    <col min="11263" max="11263" width="44.88671875" style="18" customWidth="1"/>
    <col min="11264" max="11264" width="13.6640625" style="18" customWidth="1"/>
    <col min="11265" max="11265" width="13.109375" style="18" customWidth="1"/>
    <col min="11266" max="11266" width="13.6640625" style="18" customWidth="1"/>
    <col min="11267" max="11268" width="9.5546875" style="18" customWidth="1"/>
    <col min="11269" max="11269" width="17" style="18" customWidth="1"/>
    <col min="11270" max="11270" width="20.33203125" style="18" customWidth="1"/>
    <col min="11271" max="11271" width="12.44140625" style="18" customWidth="1"/>
    <col min="11272" max="11516" width="9.109375" style="18"/>
    <col min="11517" max="11517" width="4.33203125" style="18" customWidth="1"/>
    <col min="11518" max="11518" width="4.44140625" style="18" customWidth="1"/>
    <col min="11519" max="11519" width="44.88671875" style="18" customWidth="1"/>
    <col min="11520" max="11520" width="13.6640625" style="18" customWidth="1"/>
    <col min="11521" max="11521" width="13.109375" style="18" customWidth="1"/>
    <col min="11522" max="11522" width="13.6640625" style="18" customWidth="1"/>
    <col min="11523" max="11524" width="9.5546875" style="18" customWidth="1"/>
    <col min="11525" max="11525" width="17" style="18" customWidth="1"/>
    <col min="11526" max="11526" width="20.33203125" style="18" customWidth="1"/>
    <col min="11527" max="11527" width="12.44140625" style="18" customWidth="1"/>
    <col min="11528" max="11772" width="9.109375" style="18"/>
    <col min="11773" max="11773" width="4.33203125" style="18" customWidth="1"/>
    <col min="11774" max="11774" width="4.44140625" style="18" customWidth="1"/>
    <col min="11775" max="11775" width="44.88671875" style="18" customWidth="1"/>
    <col min="11776" max="11776" width="13.6640625" style="18" customWidth="1"/>
    <col min="11777" max="11777" width="13.109375" style="18" customWidth="1"/>
    <col min="11778" max="11778" width="13.6640625" style="18" customWidth="1"/>
    <col min="11779" max="11780" width="9.5546875" style="18" customWidth="1"/>
    <col min="11781" max="11781" width="17" style="18" customWidth="1"/>
    <col min="11782" max="11782" width="20.33203125" style="18" customWidth="1"/>
    <col min="11783" max="11783" width="12.44140625" style="18" customWidth="1"/>
    <col min="11784" max="12028" width="9.109375" style="18"/>
    <col min="12029" max="12029" width="4.33203125" style="18" customWidth="1"/>
    <col min="12030" max="12030" width="4.44140625" style="18" customWidth="1"/>
    <col min="12031" max="12031" width="44.88671875" style="18" customWidth="1"/>
    <col min="12032" max="12032" width="13.6640625" style="18" customWidth="1"/>
    <col min="12033" max="12033" width="13.109375" style="18" customWidth="1"/>
    <col min="12034" max="12034" width="13.6640625" style="18" customWidth="1"/>
    <col min="12035" max="12036" width="9.5546875" style="18" customWidth="1"/>
    <col min="12037" max="12037" width="17" style="18" customWidth="1"/>
    <col min="12038" max="12038" width="20.33203125" style="18" customWidth="1"/>
    <col min="12039" max="12039" width="12.44140625" style="18" customWidth="1"/>
    <col min="12040" max="12284" width="9.109375" style="18"/>
    <col min="12285" max="12285" width="4.33203125" style="18" customWidth="1"/>
    <col min="12286" max="12286" width="4.44140625" style="18" customWidth="1"/>
    <col min="12287" max="12287" width="44.88671875" style="18" customWidth="1"/>
    <col min="12288" max="12288" width="13.6640625" style="18" customWidth="1"/>
    <col min="12289" max="12289" width="13.109375" style="18" customWidth="1"/>
    <col min="12290" max="12290" width="13.6640625" style="18" customWidth="1"/>
    <col min="12291" max="12292" width="9.5546875" style="18" customWidth="1"/>
    <col min="12293" max="12293" width="17" style="18" customWidth="1"/>
    <col min="12294" max="12294" width="20.33203125" style="18" customWidth="1"/>
    <col min="12295" max="12295" width="12.44140625" style="18" customWidth="1"/>
    <col min="12296" max="12540" width="9.109375" style="18"/>
    <col min="12541" max="12541" width="4.33203125" style="18" customWidth="1"/>
    <col min="12542" max="12542" width="4.44140625" style="18" customWidth="1"/>
    <col min="12543" max="12543" width="44.88671875" style="18" customWidth="1"/>
    <col min="12544" max="12544" width="13.6640625" style="18" customWidth="1"/>
    <col min="12545" max="12545" width="13.109375" style="18" customWidth="1"/>
    <col min="12546" max="12546" width="13.6640625" style="18" customWidth="1"/>
    <col min="12547" max="12548" width="9.5546875" style="18" customWidth="1"/>
    <col min="12549" max="12549" width="17" style="18" customWidth="1"/>
    <col min="12550" max="12550" width="20.33203125" style="18" customWidth="1"/>
    <col min="12551" max="12551" width="12.44140625" style="18" customWidth="1"/>
    <col min="12552" max="12796" width="9.109375" style="18"/>
    <col min="12797" max="12797" width="4.33203125" style="18" customWidth="1"/>
    <col min="12798" max="12798" width="4.44140625" style="18" customWidth="1"/>
    <col min="12799" max="12799" width="44.88671875" style="18" customWidth="1"/>
    <col min="12800" max="12800" width="13.6640625" style="18" customWidth="1"/>
    <col min="12801" max="12801" width="13.109375" style="18" customWidth="1"/>
    <col min="12802" max="12802" width="13.6640625" style="18" customWidth="1"/>
    <col min="12803" max="12804" width="9.5546875" style="18" customWidth="1"/>
    <col min="12805" max="12805" width="17" style="18" customWidth="1"/>
    <col min="12806" max="12806" width="20.33203125" style="18" customWidth="1"/>
    <col min="12807" max="12807" width="12.44140625" style="18" customWidth="1"/>
    <col min="12808" max="13052" width="9.109375" style="18"/>
    <col min="13053" max="13053" width="4.33203125" style="18" customWidth="1"/>
    <col min="13054" max="13054" width="4.44140625" style="18" customWidth="1"/>
    <col min="13055" max="13055" width="44.88671875" style="18" customWidth="1"/>
    <col min="13056" max="13056" width="13.6640625" style="18" customWidth="1"/>
    <col min="13057" max="13057" width="13.109375" style="18" customWidth="1"/>
    <col min="13058" max="13058" width="13.6640625" style="18" customWidth="1"/>
    <col min="13059" max="13060" width="9.5546875" style="18" customWidth="1"/>
    <col min="13061" max="13061" width="17" style="18" customWidth="1"/>
    <col min="13062" max="13062" width="20.33203125" style="18" customWidth="1"/>
    <col min="13063" max="13063" width="12.44140625" style="18" customWidth="1"/>
    <col min="13064" max="13308" width="9.109375" style="18"/>
    <col min="13309" max="13309" width="4.33203125" style="18" customWidth="1"/>
    <col min="13310" max="13310" width="4.44140625" style="18" customWidth="1"/>
    <col min="13311" max="13311" width="44.88671875" style="18" customWidth="1"/>
    <col min="13312" max="13312" width="13.6640625" style="18" customWidth="1"/>
    <col min="13313" max="13313" width="13.109375" style="18" customWidth="1"/>
    <col min="13314" max="13314" width="13.6640625" style="18" customWidth="1"/>
    <col min="13315" max="13316" width="9.5546875" style="18" customWidth="1"/>
    <col min="13317" max="13317" width="17" style="18" customWidth="1"/>
    <col min="13318" max="13318" width="20.33203125" style="18" customWidth="1"/>
    <col min="13319" max="13319" width="12.44140625" style="18" customWidth="1"/>
    <col min="13320" max="13564" width="9.109375" style="18"/>
    <col min="13565" max="13565" width="4.33203125" style="18" customWidth="1"/>
    <col min="13566" max="13566" width="4.44140625" style="18" customWidth="1"/>
    <col min="13567" max="13567" width="44.88671875" style="18" customWidth="1"/>
    <col min="13568" max="13568" width="13.6640625" style="18" customWidth="1"/>
    <col min="13569" max="13569" width="13.109375" style="18" customWidth="1"/>
    <col min="13570" max="13570" width="13.6640625" style="18" customWidth="1"/>
    <col min="13571" max="13572" width="9.5546875" style="18" customWidth="1"/>
    <col min="13573" max="13573" width="17" style="18" customWidth="1"/>
    <col min="13574" max="13574" width="20.33203125" style="18" customWidth="1"/>
    <col min="13575" max="13575" width="12.44140625" style="18" customWidth="1"/>
    <col min="13576" max="13820" width="9.109375" style="18"/>
    <col min="13821" max="13821" width="4.33203125" style="18" customWidth="1"/>
    <col min="13822" max="13822" width="4.44140625" style="18" customWidth="1"/>
    <col min="13823" max="13823" width="44.88671875" style="18" customWidth="1"/>
    <col min="13824" max="13824" width="13.6640625" style="18" customWidth="1"/>
    <col min="13825" max="13825" width="13.109375" style="18" customWidth="1"/>
    <col min="13826" max="13826" width="13.6640625" style="18" customWidth="1"/>
    <col min="13827" max="13828" width="9.5546875" style="18" customWidth="1"/>
    <col min="13829" max="13829" width="17" style="18" customWidth="1"/>
    <col min="13830" max="13830" width="20.33203125" style="18" customWidth="1"/>
    <col min="13831" max="13831" width="12.44140625" style="18" customWidth="1"/>
    <col min="13832" max="14076" width="9.109375" style="18"/>
    <col min="14077" max="14077" width="4.33203125" style="18" customWidth="1"/>
    <col min="14078" max="14078" width="4.44140625" style="18" customWidth="1"/>
    <col min="14079" max="14079" width="44.88671875" style="18" customWidth="1"/>
    <col min="14080" max="14080" width="13.6640625" style="18" customWidth="1"/>
    <col min="14081" max="14081" width="13.109375" style="18" customWidth="1"/>
    <col min="14082" max="14082" width="13.6640625" style="18" customWidth="1"/>
    <col min="14083" max="14084" width="9.5546875" style="18" customWidth="1"/>
    <col min="14085" max="14085" width="17" style="18" customWidth="1"/>
    <col min="14086" max="14086" width="20.33203125" style="18" customWidth="1"/>
    <col min="14087" max="14087" width="12.44140625" style="18" customWidth="1"/>
    <col min="14088" max="14332" width="9.109375" style="18"/>
    <col min="14333" max="14333" width="4.33203125" style="18" customWidth="1"/>
    <col min="14334" max="14334" width="4.44140625" style="18" customWidth="1"/>
    <col min="14335" max="14335" width="44.88671875" style="18" customWidth="1"/>
    <col min="14336" max="14336" width="13.6640625" style="18" customWidth="1"/>
    <col min="14337" max="14337" width="13.109375" style="18" customWidth="1"/>
    <col min="14338" max="14338" width="13.6640625" style="18" customWidth="1"/>
    <col min="14339" max="14340" width="9.5546875" style="18" customWidth="1"/>
    <col min="14341" max="14341" width="17" style="18" customWidth="1"/>
    <col min="14342" max="14342" width="20.33203125" style="18" customWidth="1"/>
    <col min="14343" max="14343" width="12.44140625" style="18" customWidth="1"/>
    <col min="14344" max="14588" width="9.109375" style="18"/>
    <col min="14589" max="14589" width="4.33203125" style="18" customWidth="1"/>
    <col min="14590" max="14590" width="4.44140625" style="18" customWidth="1"/>
    <col min="14591" max="14591" width="44.88671875" style="18" customWidth="1"/>
    <col min="14592" max="14592" width="13.6640625" style="18" customWidth="1"/>
    <col min="14593" max="14593" width="13.109375" style="18" customWidth="1"/>
    <col min="14594" max="14594" width="13.6640625" style="18" customWidth="1"/>
    <col min="14595" max="14596" width="9.5546875" style="18" customWidth="1"/>
    <col min="14597" max="14597" width="17" style="18" customWidth="1"/>
    <col min="14598" max="14598" width="20.33203125" style="18" customWidth="1"/>
    <col min="14599" max="14599" width="12.44140625" style="18" customWidth="1"/>
    <col min="14600" max="14844" width="9.109375" style="18"/>
    <col min="14845" max="14845" width="4.33203125" style="18" customWidth="1"/>
    <col min="14846" max="14846" width="4.44140625" style="18" customWidth="1"/>
    <col min="14847" max="14847" width="44.88671875" style="18" customWidth="1"/>
    <col min="14848" max="14848" width="13.6640625" style="18" customWidth="1"/>
    <col min="14849" max="14849" width="13.109375" style="18" customWidth="1"/>
    <col min="14850" max="14850" width="13.6640625" style="18" customWidth="1"/>
    <col min="14851" max="14852" width="9.5546875" style="18" customWidth="1"/>
    <col min="14853" max="14853" width="17" style="18" customWidth="1"/>
    <col min="14854" max="14854" width="20.33203125" style="18" customWidth="1"/>
    <col min="14855" max="14855" width="12.44140625" style="18" customWidth="1"/>
    <col min="14856" max="15100" width="9.109375" style="18"/>
    <col min="15101" max="15101" width="4.33203125" style="18" customWidth="1"/>
    <col min="15102" max="15102" width="4.44140625" style="18" customWidth="1"/>
    <col min="15103" max="15103" width="44.88671875" style="18" customWidth="1"/>
    <col min="15104" max="15104" width="13.6640625" style="18" customWidth="1"/>
    <col min="15105" max="15105" width="13.109375" style="18" customWidth="1"/>
    <col min="15106" max="15106" width="13.6640625" style="18" customWidth="1"/>
    <col min="15107" max="15108" width="9.5546875" style="18" customWidth="1"/>
    <col min="15109" max="15109" width="17" style="18" customWidth="1"/>
    <col min="15110" max="15110" width="20.33203125" style="18" customWidth="1"/>
    <col min="15111" max="15111" width="12.44140625" style="18" customWidth="1"/>
    <col min="15112" max="15356" width="9.109375" style="18"/>
    <col min="15357" max="15357" width="4.33203125" style="18" customWidth="1"/>
    <col min="15358" max="15358" width="4.44140625" style="18" customWidth="1"/>
    <col min="15359" max="15359" width="44.88671875" style="18" customWidth="1"/>
    <col min="15360" max="15360" width="13.6640625" style="18" customWidth="1"/>
    <col min="15361" max="15361" width="13.109375" style="18" customWidth="1"/>
    <col min="15362" max="15362" width="13.6640625" style="18" customWidth="1"/>
    <col min="15363" max="15364" width="9.5546875" style="18" customWidth="1"/>
    <col min="15365" max="15365" width="17" style="18" customWidth="1"/>
    <col min="15366" max="15366" width="20.33203125" style="18" customWidth="1"/>
    <col min="15367" max="15367" width="12.44140625" style="18" customWidth="1"/>
    <col min="15368" max="15612" width="9.109375" style="18"/>
    <col min="15613" max="15613" width="4.33203125" style="18" customWidth="1"/>
    <col min="15614" max="15614" width="4.44140625" style="18" customWidth="1"/>
    <col min="15615" max="15615" width="44.88671875" style="18" customWidth="1"/>
    <col min="15616" max="15616" width="13.6640625" style="18" customWidth="1"/>
    <col min="15617" max="15617" width="13.109375" style="18" customWidth="1"/>
    <col min="15618" max="15618" width="13.6640625" style="18" customWidth="1"/>
    <col min="15619" max="15620" width="9.5546875" style="18" customWidth="1"/>
    <col min="15621" max="15621" width="17" style="18" customWidth="1"/>
    <col min="15622" max="15622" width="20.33203125" style="18" customWidth="1"/>
    <col min="15623" max="15623" width="12.44140625" style="18" customWidth="1"/>
    <col min="15624" max="15868" width="9.109375" style="18"/>
    <col min="15869" max="15869" width="4.33203125" style="18" customWidth="1"/>
    <col min="15870" max="15870" width="4.44140625" style="18" customWidth="1"/>
    <col min="15871" max="15871" width="44.88671875" style="18" customWidth="1"/>
    <col min="15872" max="15872" width="13.6640625" style="18" customWidth="1"/>
    <col min="15873" max="15873" width="13.109375" style="18" customWidth="1"/>
    <col min="15874" max="15874" width="13.6640625" style="18" customWidth="1"/>
    <col min="15875" max="15876" width="9.5546875" style="18" customWidth="1"/>
    <col min="15877" max="15877" width="17" style="18" customWidth="1"/>
    <col min="15878" max="15878" width="20.33203125" style="18" customWidth="1"/>
    <col min="15879" max="15879" width="12.44140625" style="18" customWidth="1"/>
    <col min="15880" max="16124" width="9.109375" style="18"/>
    <col min="16125" max="16125" width="4.33203125" style="18" customWidth="1"/>
    <col min="16126" max="16126" width="4.44140625" style="18" customWidth="1"/>
    <col min="16127" max="16127" width="44.88671875" style="18" customWidth="1"/>
    <col min="16128" max="16128" width="13.6640625" style="18" customWidth="1"/>
    <col min="16129" max="16129" width="13.109375" style="18" customWidth="1"/>
    <col min="16130" max="16130" width="13.6640625" style="18" customWidth="1"/>
    <col min="16131" max="16132" width="9.5546875" style="18" customWidth="1"/>
    <col min="16133" max="16133" width="17" style="18" customWidth="1"/>
    <col min="16134" max="16134" width="20.33203125" style="18" customWidth="1"/>
    <col min="16135" max="16135" width="12.44140625" style="18" customWidth="1"/>
    <col min="16136" max="16380" width="9.109375" style="18"/>
    <col min="16381" max="16384" width="9.109375" style="18" customWidth="1"/>
  </cols>
  <sheetData>
    <row r="1" spans="1:6">
      <c r="A1" s="105" t="str">
        <f>SAŽETAK!A1</f>
        <v>REBALANS I. FINANCIJSKOG  PLANA OSNOVNE ŠKOLE ANTUNA MASLE - ORAŠAC ZA 2026. GODINU</v>
      </c>
      <c r="B1" s="105"/>
      <c r="C1" s="105"/>
      <c r="D1" s="105"/>
    </row>
    <row r="2" spans="1:6" s="12" customFormat="1" ht="18">
      <c r="A2" s="103" t="s">
        <v>84</v>
      </c>
      <c r="B2" s="103"/>
      <c r="C2" s="103"/>
      <c r="D2" s="103"/>
      <c r="E2" s="11"/>
      <c r="F2" s="11"/>
    </row>
    <row r="3" spans="1:6" s="12" customFormat="1" ht="16.2" thickBot="1">
      <c r="A3" s="104" t="s">
        <v>85</v>
      </c>
      <c r="B3" s="104"/>
      <c r="C3" s="104"/>
      <c r="D3" s="104"/>
      <c r="E3" s="13"/>
      <c r="F3" s="13"/>
    </row>
    <row r="4" spans="1:6" s="16" customFormat="1" ht="14.4" thickBot="1">
      <c r="A4" s="14" t="s">
        <v>86</v>
      </c>
      <c r="B4" s="15" t="s">
        <v>166</v>
      </c>
      <c r="C4" s="15" t="s">
        <v>229</v>
      </c>
      <c r="D4" s="15" t="s">
        <v>230</v>
      </c>
    </row>
    <row r="5" spans="1:6">
      <c r="A5" s="17" t="s">
        <v>88</v>
      </c>
      <c r="B5" s="70">
        <f>SUM(B6+B12+B15+B18+B22)</f>
        <v>1348900</v>
      </c>
      <c r="C5" s="70">
        <f t="shared" ref="C5:D5" si="0">SUM(C6+C12+C15+C18+C22)</f>
        <v>39000</v>
      </c>
      <c r="D5" s="70">
        <f t="shared" si="0"/>
        <v>1387900</v>
      </c>
    </row>
    <row r="6" spans="1:6">
      <c r="A6" s="19" t="s">
        <v>89</v>
      </c>
      <c r="B6" s="71">
        <f>SUM(B7+B9)</f>
        <v>1144350</v>
      </c>
      <c r="C6" s="71">
        <f t="shared" ref="C6:D6" si="1">SUM(C7+C9)</f>
        <v>0</v>
      </c>
      <c r="D6" s="71">
        <f t="shared" si="1"/>
        <v>1144350</v>
      </c>
    </row>
    <row r="7" spans="1:6">
      <c r="A7" s="20" t="s">
        <v>90</v>
      </c>
      <c r="B7" s="72"/>
      <c r="C7" s="72"/>
      <c r="D7" s="72"/>
    </row>
    <row r="8" spans="1:6">
      <c r="A8" s="20" t="s">
        <v>91</v>
      </c>
      <c r="B8" s="72"/>
      <c r="C8" s="72"/>
      <c r="D8" s="72"/>
    </row>
    <row r="9" spans="1:6">
      <c r="A9" s="20" t="s">
        <v>92</v>
      </c>
      <c r="B9" s="72">
        <f t="shared" ref="B9" si="2">SUM(B10:B11)</f>
        <v>1144350</v>
      </c>
      <c r="C9" s="72"/>
      <c r="D9" s="72">
        <f t="shared" ref="D9" si="3">SUM(D10:D11)</f>
        <v>1144350</v>
      </c>
    </row>
    <row r="10" spans="1:6">
      <c r="A10" s="20" t="s">
        <v>93</v>
      </c>
      <c r="B10" s="72">
        <f>1075000+58350</f>
        <v>1133350</v>
      </c>
      <c r="C10" s="72"/>
      <c r="D10" s="72">
        <f t="shared" ref="D10" si="4">1075000+58350</f>
        <v>1133350</v>
      </c>
    </row>
    <row r="11" spans="1:6">
      <c r="A11" s="20" t="s">
        <v>94</v>
      </c>
      <c r="B11" s="72">
        <v>11000</v>
      </c>
      <c r="C11" s="72"/>
      <c r="D11" s="72">
        <v>11000</v>
      </c>
    </row>
    <row r="12" spans="1:6">
      <c r="A12" s="19" t="s">
        <v>95</v>
      </c>
      <c r="B12" s="71">
        <f t="shared" ref="B12:D12" si="5">SUM(B13)</f>
        <v>0</v>
      </c>
      <c r="C12" s="71">
        <f t="shared" si="5"/>
        <v>0</v>
      </c>
      <c r="D12" s="71">
        <f t="shared" si="5"/>
        <v>0</v>
      </c>
    </row>
    <row r="13" spans="1:6">
      <c r="A13" s="20" t="s">
        <v>96</v>
      </c>
      <c r="B13" s="72">
        <f t="shared" ref="B13:D13" si="6">SUM(B14)</f>
        <v>0</v>
      </c>
      <c r="C13" s="72">
        <f t="shared" si="6"/>
        <v>0</v>
      </c>
      <c r="D13" s="72">
        <f t="shared" si="6"/>
        <v>0</v>
      </c>
    </row>
    <row r="14" spans="1:6">
      <c r="A14" s="20" t="s">
        <v>97</v>
      </c>
      <c r="B14" s="72"/>
      <c r="C14" s="72"/>
      <c r="D14" s="72"/>
    </row>
    <row r="15" spans="1:6" ht="27.6">
      <c r="A15" s="19" t="s">
        <v>98</v>
      </c>
      <c r="B15" s="71">
        <f>SUM(B17)</f>
        <v>17730</v>
      </c>
      <c r="C15" s="71">
        <f t="shared" ref="C15:D15" si="7">SUM(C17)</f>
        <v>0</v>
      </c>
      <c r="D15" s="71">
        <f t="shared" si="7"/>
        <v>17730</v>
      </c>
    </row>
    <row r="16" spans="1:6">
      <c r="A16" s="20" t="s">
        <v>99</v>
      </c>
      <c r="B16" s="72">
        <f>B17</f>
        <v>17730</v>
      </c>
      <c r="C16" s="72"/>
      <c r="D16" s="72">
        <v>17730</v>
      </c>
    </row>
    <row r="17" spans="1:7">
      <c r="A17" s="20" t="s">
        <v>100</v>
      </c>
      <c r="B17" s="72">
        <v>17730</v>
      </c>
      <c r="C17" s="72"/>
      <c r="D17" s="72">
        <v>17730</v>
      </c>
      <c r="F17" s="78"/>
    </row>
    <row r="18" spans="1:7">
      <c r="A18" s="19" t="s">
        <v>101</v>
      </c>
      <c r="B18" s="71">
        <f>SUM(B19)</f>
        <v>186720</v>
      </c>
      <c r="C18" s="71">
        <f t="shared" ref="C18:D18" si="8">SUM(C19)</f>
        <v>39000</v>
      </c>
      <c r="D18" s="71">
        <f t="shared" si="8"/>
        <v>225720</v>
      </c>
    </row>
    <row r="19" spans="1:7" ht="12.75" customHeight="1">
      <c r="A19" s="20" t="s">
        <v>102</v>
      </c>
      <c r="B19" s="72">
        <f>B20+B21</f>
        <v>186720</v>
      </c>
      <c r="C19" s="72">
        <f t="shared" ref="C19" si="9">C20+C21</f>
        <v>39000</v>
      </c>
      <c r="D19" s="72">
        <f>SUM(B19:C19)</f>
        <v>225720</v>
      </c>
    </row>
    <row r="20" spans="1:7">
      <c r="A20" s="20" t="s">
        <v>103</v>
      </c>
      <c r="B20" s="72">
        <v>178720</v>
      </c>
      <c r="C20" s="72">
        <v>39000</v>
      </c>
      <c r="D20" s="72">
        <f>SUM(B20:C20)</f>
        <v>217720</v>
      </c>
    </row>
    <row r="21" spans="1:7">
      <c r="A21" s="20" t="s">
        <v>104</v>
      </c>
      <c r="B21" s="72">
        <v>8000</v>
      </c>
      <c r="C21" s="72"/>
      <c r="D21" s="72">
        <v>8000</v>
      </c>
    </row>
    <row r="22" spans="1:7">
      <c r="A22" s="19" t="s">
        <v>105</v>
      </c>
      <c r="B22" s="71">
        <f>B23</f>
        <v>100</v>
      </c>
      <c r="C22" s="71">
        <f t="shared" ref="C22:D23" si="10">C23</f>
        <v>0</v>
      </c>
      <c r="D22" s="71">
        <f t="shared" si="10"/>
        <v>100</v>
      </c>
    </row>
    <row r="23" spans="1:7">
      <c r="A23" s="20" t="s">
        <v>106</v>
      </c>
      <c r="B23" s="72">
        <f>B24</f>
        <v>100</v>
      </c>
      <c r="C23" s="72">
        <f t="shared" si="10"/>
        <v>0</v>
      </c>
      <c r="D23" s="72">
        <f t="shared" si="10"/>
        <v>100</v>
      </c>
    </row>
    <row r="24" spans="1:7">
      <c r="A24" s="20" t="s">
        <v>107</v>
      </c>
      <c r="B24" s="72">
        <v>100</v>
      </c>
      <c r="C24" s="72"/>
      <c r="D24" s="72">
        <v>100</v>
      </c>
    </row>
    <row r="25" spans="1:7">
      <c r="A25" s="17" t="s">
        <v>108</v>
      </c>
      <c r="B25" s="70">
        <v>0</v>
      </c>
      <c r="C25" s="70">
        <v>0</v>
      </c>
      <c r="D25" s="70">
        <v>0</v>
      </c>
    </row>
    <row r="26" spans="1:7">
      <c r="A26" s="19" t="s">
        <v>109</v>
      </c>
      <c r="B26" s="71">
        <f t="shared" ref="B26:D26" si="11">B27</f>
        <v>0</v>
      </c>
      <c r="C26" s="71">
        <f t="shared" si="11"/>
        <v>0</v>
      </c>
      <c r="D26" s="71">
        <f t="shared" si="11"/>
        <v>0</v>
      </c>
    </row>
    <row r="27" spans="1:7">
      <c r="A27" s="20" t="s">
        <v>110</v>
      </c>
      <c r="B27" s="72">
        <v>0</v>
      </c>
      <c r="C27" s="72">
        <v>0</v>
      </c>
      <c r="D27" s="72">
        <v>0</v>
      </c>
    </row>
    <row r="28" spans="1:7">
      <c r="A28" s="20" t="s">
        <v>111</v>
      </c>
      <c r="B28" s="72">
        <v>0</v>
      </c>
      <c r="C28" s="72">
        <v>0</v>
      </c>
      <c r="D28" s="72">
        <v>0</v>
      </c>
    </row>
    <row r="29" spans="1:7">
      <c r="A29" s="20" t="s">
        <v>112</v>
      </c>
      <c r="B29" s="72"/>
      <c r="C29" s="72"/>
      <c r="D29" s="72"/>
    </row>
    <row r="30" spans="1:7">
      <c r="A30" s="17" t="s">
        <v>113</v>
      </c>
      <c r="B30" s="70">
        <f t="shared" ref="B30:D30" si="12">B31+B39+B66+B69+B73</f>
        <v>1328830</v>
      </c>
      <c r="C30" s="70">
        <f t="shared" si="12"/>
        <v>39000</v>
      </c>
      <c r="D30" s="70">
        <f>SUM(B30:C30)</f>
        <v>1367830</v>
      </c>
      <c r="E30" s="78"/>
      <c r="F30" s="78"/>
      <c r="G30" s="78"/>
    </row>
    <row r="31" spans="1:7" s="21" customFormat="1">
      <c r="A31" s="19" t="s">
        <v>114</v>
      </c>
      <c r="B31" s="71">
        <f>SUM(B37+B35+B32)</f>
        <v>1140250</v>
      </c>
      <c r="C31" s="71">
        <f t="shared" ref="C31" si="13">SUM(C37+C35+C32)</f>
        <v>0</v>
      </c>
      <c r="D31" s="71">
        <f>SUM(D37+D35+D32)</f>
        <v>1140250</v>
      </c>
    </row>
    <row r="32" spans="1:7" s="21" customFormat="1">
      <c r="A32" s="20" t="s">
        <v>115</v>
      </c>
      <c r="B32" s="72">
        <f>SUM(B33)</f>
        <v>945300</v>
      </c>
      <c r="C32" s="72">
        <f t="shared" ref="C32:D32" si="14">SUM(C33)</f>
        <v>0</v>
      </c>
      <c r="D32" s="72">
        <f t="shared" si="14"/>
        <v>945300</v>
      </c>
    </row>
    <row r="33" spans="1:8" s="21" customFormat="1">
      <c r="A33" s="20" t="s">
        <v>116</v>
      </c>
      <c r="B33" s="72">
        <f>42000+13000+23000+10800+848000+8500</f>
        <v>945300</v>
      </c>
      <c r="C33" s="72"/>
      <c r="D33" s="72">
        <f t="shared" ref="D33" si="15">42000+13000+23000+10800+848000+8500</f>
        <v>945300</v>
      </c>
      <c r="F33" s="79"/>
      <c r="G33" s="79"/>
      <c r="H33" s="79"/>
    </row>
    <row r="34" spans="1:8" s="21" customFormat="1">
      <c r="A34" s="20" t="s">
        <v>222</v>
      </c>
      <c r="B34" s="72"/>
      <c r="C34" s="72"/>
      <c r="D34" s="72"/>
      <c r="F34" s="79"/>
      <c r="G34" s="79"/>
      <c r="H34" s="79"/>
    </row>
    <row r="35" spans="1:8" s="21" customFormat="1">
      <c r="A35" s="20" t="s">
        <v>117</v>
      </c>
      <c r="B35" s="72">
        <f>SUM(B36)</f>
        <v>38700</v>
      </c>
      <c r="C35" s="72">
        <f t="shared" ref="C35:D35" si="16">SUM(C36)</f>
        <v>0</v>
      </c>
      <c r="D35" s="72">
        <f t="shared" si="16"/>
        <v>38700</v>
      </c>
    </row>
    <row r="36" spans="1:8" s="21" customFormat="1">
      <c r="A36" s="20" t="s">
        <v>118</v>
      </c>
      <c r="B36" s="72">
        <f>800+200+600+1200+500+900+16600+3500+3000+10500+900</f>
        <v>38700</v>
      </c>
      <c r="C36" s="72"/>
      <c r="D36" s="72">
        <f t="shared" ref="D36" si="17">800+200+600+1200+500+900+16600+3500+3000+10500+900</f>
        <v>38700</v>
      </c>
    </row>
    <row r="37" spans="1:8" s="21" customFormat="1">
      <c r="A37" s="20" t="s">
        <v>119</v>
      </c>
      <c r="B37" s="72">
        <f>SUM(B38)</f>
        <v>156250</v>
      </c>
      <c r="C37" s="72"/>
      <c r="D37" s="72">
        <f t="shared" ref="D37" si="18">SUM(D38)</f>
        <v>156250</v>
      </c>
    </row>
    <row r="38" spans="1:8" s="21" customFormat="1">
      <c r="A38" s="20" t="s">
        <v>120</v>
      </c>
      <c r="B38" s="72">
        <f>7000+2150+3900+140000+1800+1400</f>
        <v>156250</v>
      </c>
      <c r="C38" s="72"/>
      <c r="D38" s="72">
        <f t="shared" ref="D38" si="19">7000+2150+3900+140000+1800+1400</f>
        <v>156250</v>
      </c>
    </row>
    <row r="39" spans="1:8" s="21" customFormat="1">
      <c r="A39" s="19" t="s">
        <v>121</v>
      </c>
      <c r="B39" s="71">
        <f>SUM(B40+B45+B51+B60)</f>
        <v>185880</v>
      </c>
      <c r="C39" s="71">
        <f t="shared" ref="C39:D39" si="20">SUM(C40+C45+C51+C60)</f>
        <v>39000</v>
      </c>
      <c r="D39" s="71">
        <f>SUM(B39:C39)</f>
        <v>224880</v>
      </c>
    </row>
    <row r="40" spans="1:8" s="21" customFormat="1">
      <c r="A40" s="20" t="s">
        <v>122</v>
      </c>
      <c r="B40" s="72">
        <f>SUM(B41:B44)</f>
        <v>56700</v>
      </c>
      <c r="C40" s="72">
        <f t="shared" ref="C40:D40" si="21">SUM(C41:C44)</f>
        <v>0</v>
      </c>
      <c r="D40" s="72">
        <f t="shared" si="21"/>
        <v>56700</v>
      </c>
    </row>
    <row r="41" spans="1:8" s="21" customFormat="1">
      <c r="A41" s="20" t="s">
        <v>123</v>
      </c>
      <c r="B41" s="72">
        <f>1800+300+80+120</f>
        <v>2300</v>
      </c>
      <c r="C41" s="72"/>
      <c r="D41" s="72">
        <f t="shared" ref="D41" si="22">1800+300+80+120</f>
        <v>2300</v>
      </c>
    </row>
    <row r="42" spans="1:8" s="21" customFormat="1">
      <c r="A42" s="20" t="s">
        <v>124</v>
      </c>
      <c r="B42" s="72">
        <f>1800+1000+50000+400</f>
        <v>53200</v>
      </c>
      <c r="C42" s="72"/>
      <c r="D42" s="72">
        <f t="shared" ref="D42" si="23">1800+1000+50000+400</f>
        <v>53200</v>
      </c>
    </row>
    <row r="43" spans="1:8" s="21" customFormat="1">
      <c r="A43" s="20" t="s">
        <v>125</v>
      </c>
      <c r="B43" s="72">
        <f>200+200</f>
        <v>400</v>
      </c>
      <c r="C43" s="72"/>
      <c r="D43" s="72">
        <f t="shared" ref="D43" si="24">200+200</f>
        <v>400</v>
      </c>
    </row>
    <row r="44" spans="1:8" s="21" customFormat="1">
      <c r="A44" s="20" t="s">
        <v>126</v>
      </c>
      <c r="B44" s="72">
        <f>800</f>
        <v>800</v>
      </c>
      <c r="C44" s="72"/>
      <c r="D44" s="72">
        <f>800</f>
        <v>800</v>
      </c>
    </row>
    <row r="45" spans="1:8" s="21" customFormat="1">
      <c r="A45" s="20" t="s">
        <v>127</v>
      </c>
      <c r="B45" s="72">
        <f>SUM(B46:B50)</f>
        <v>87755</v>
      </c>
      <c r="C45" s="72"/>
      <c r="D45" s="72">
        <v>87755</v>
      </c>
    </row>
    <row r="46" spans="1:8" s="21" customFormat="1">
      <c r="A46" s="20" t="s">
        <v>128</v>
      </c>
      <c r="B46" s="72">
        <f>3000+500+1800+2650+3945+200+600+200+500+700+800</f>
        <v>14895</v>
      </c>
      <c r="C46" s="72"/>
      <c r="D46" s="72">
        <f t="shared" ref="D46" si="25">3000+500+1800+2650+3945+200+600+200+500+700+800</f>
        <v>14895</v>
      </c>
    </row>
    <row r="47" spans="1:8" s="21" customFormat="1">
      <c r="A47" s="20" t="s">
        <v>129</v>
      </c>
      <c r="B47" s="72">
        <f>180+85+1715+57750</f>
        <v>59730</v>
      </c>
      <c r="C47" s="72"/>
      <c r="D47" s="72">
        <f t="shared" ref="D47" si="26">180+85+1715+57750</f>
        <v>59730</v>
      </c>
    </row>
    <row r="48" spans="1:8" s="21" customFormat="1">
      <c r="A48" s="20" t="s">
        <v>130</v>
      </c>
      <c r="B48" s="72">
        <f>4500+6000+500+200</f>
        <v>11200</v>
      </c>
      <c r="C48" s="72"/>
      <c r="D48" s="72">
        <f t="shared" ref="D48" si="27">4500+6000+500+200</f>
        <v>11200</v>
      </c>
    </row>
    <row r="49" spans="1:4" s="21" customFormat="1">
      <c r="A49" s="20" t="s">
        <v>131</v>
      </c>
      <c r="B49" s="72">
        <f>560+400+270+300</f>
        <v>1530</v>
      </c>
      <c r="C49" s="72"/>
      <c r="D49" s="72">
        <f t="shared" ref="D49" si="28">560+400+270+300</f>
        <v>1530</v>
      </c>
    </row>
    <row r="50" spans="1:4" s="21" customFormat="1">
      <c r="A50" s="20" t="s">
        <v>132</v>
      </c>
      <c r="B50" s="72">
        <v>400</v>
      </c>
      <c r="C50" s="72"/>
      <c r="D50" s="72">
        <v>402</v>
      </c>
    </row>
    <row r="51" spans="1:4" s="21" customFormat="1">
      <c r="A51" s="20" t="s">
        <v>133</v>
      </c>
      <c r="B51" s="72">
        <f>SUM(B52:B59)</f>
        <v>36875</v>
      </c>
      <c r="C51" s="72">
        <f t="shared" ref="C51:D51" si="29">SUM(C52:C59)</f>
        <v>39000</v>
      </c>
      <c r="D51" s="72">
        <f>SUM(D52:D59)</f>
        <v>75875</v>
      </c>
    </row>
    <row r="52" spans="1:4" s="21" customFormat="1">
      <c r="A52" s="20" t="s">
        <v>134</v>
      </c>
      <c r="B52" s="72">
        <f>700+200</f>
        <v>900</v>
      </c>
      <c r="C52" s="72"/>
      <c r="D52" s="72">
        <f t="shared" ref="D52" si="30">700+200</f>
        <v>900</v>
      </c>
    </row>
    <row r="53" spans="1:4" s="21" customFormat="1">
      <c r="A53" s="20" t="s">
        <v>135</v>
      </c>
      <c r="B53" s="72">
        <f>10000+2250+200+290+800</f>
        <v>13540</v>
      </c>
      <c r="C53" s="72">
        <v>39000</v>
      </c>
      <c r="D53" s="72">
        <f>SUM(B53:C53)</f>
        <v>52540</v>
      </c>
    </row>
    <row r="54" spans="1:4" s="21" customFormat="1">
      <c r="A54" s="20" t="s">
        <v>136</v>
      </c>
      <c r="B54" s="72">
        <f>1500+1100+550+2400+2200</f>
        <v>7750</v>
      </c>
      <c r="C54" s="72"/>
      <c r="D54" s="72">
        <f t="shared" ref="D54" si="31">1500+1100+550+2400+2200</f>
        <v>7750</v>
      </c>
    </row>
    <row r="55" spans="1:4" s="21" customFormat="1">
      <c r="A55" s="20" t="s">
        <v>137</v>
      </c>
      <c r="B55" s="72">
        <f>750+780</f>
        <v>1530</v>
      </c>
      <c r="C55" s="72"/>
      <c r="D55" s="72">
        <f t="shared" ref="D55" si="32">750+780</f>
        <v>1530</v>
      </c>
    </row>
    <row r="56" spans="1:4" s="21" customFormat="1">
      <c r="A56" s="20" t="s">
        <v>138</v>
      </c>
      <c r="B56" s="72">
        <f>2240</f>
        <v>2240</v>
      </c>
      <c r="C56" s="72"/>
      <c r="D56" s="72">
        <f>2240</f>
        <v>2240</v>
      </c>
    </row>
    <row r="57" spans="1:4" s="21" customFormat="1">
      <c r="A57" s="20" t="s">
        <v>139</v>
      </c>
      <c r="B57" s="72">
        <f>600+3700</f>
        <v>4300</v>
      </c>
      <c r="C57" s="72"/>
      <c r="D57" s="72">
        <f t="shared" ref="D57" si="33">600+3700</f>
        <v>4300</v>
      </c>
    </row>
    <row r="58" spans="1:4" s="21" customFormat="1">
      <c r="A58" s="20" t="s">
        <v>140</v>
      </c>
      <c r="B58" s="72">
        <f>2515</f>
        <v>2515</v>
      </c>
      <c r="C58" s="72"/>
      <c r="D58" s="72">
        <f>2515</f>
        <v>2515</v>
      </c>
    </row>
    <row r="59" spans="1:4" s="21" customFormat="1">
      <c r="A59" s="20" t="s">
        <v>141</v>
      </c>
      <c r="B59" s="72">
        <f>300+500+2200+100+1000</f>
        <v>4100</v>
      </c>
      <c r="C59" s="72"/>
      <c r="D59" s="72">
        <f t="shared" ref="D59" si="34">300+500+2200+100+1000</f>
        <v>4100</v>
      </c>
    </row>
    <row r="60" spans="1:4" s="21" customFormat="1">
      <c r="A60" s="20" t="s">
        <v>142</v>
      </c>
      <c r="B60" s="72">
        <f>SUM(B61:B65)</f>
        <v>4550</v>
      </c>
      <c r="C60" s="72">
        <f t="shared" ref="C60:D60" si="35">SUM(C61:C65)</f>
        <v>0</v>
      </c>
      <c r="D60" s="72">
        <f t="shared" si="35"/>
        <v>4550</v>
      </c>
    </row>
    <row r="61" spans="1:4" s="21" customFormat="1">
      <c r="A61" s="20" t="s">
        <v>143</v>
      </c>
      <c r="B61" s="72">
        <v>950</v>
      </c>
      <c r="C61" s="72"/>
      <c r="D61" s="72">
        <v>950</v>
      </c>
    </row>
    <row r="62" spans="1:4" s="21" customFormat="1">
      <c r="A62" s="20" t="s">
        <v>144</v>
      </c>
      <c r="B62" s="72">
        <v>200</v>
      </c>
      <c r="C62" s="72"/>
      <c r="D62" s="72">
        <v>200</v>
      </c>
    </row>
    <row r="63" spans="1:4" s="21" customFormat="1">
      <c r="A63" s="20" t="s">
        <v>145</v>
      </c>
      <c r="B63" s="72">
        <v>200</v>
      </c>
      <c r="C63" s="72"/>
      <c r="D63" s="72">
        <v>200</v>
      </c>
    </row>
    <row r="64" spans="1:4" s="21" customFormat="1">
      <c r="A64" s="20" t="s">
        <v>146</v>
      </c>
      <c r="B64" s="72">
        <v>2500</v>
      </c>
      <c r="C64" s="72"/>
      <c r="D64" s="72">
        <v>2500</v>
      </c>
    </row>
    <row r="65" spans="1:4" s="21" customFormat="1">
      <c r="A65" s="20" t="s">
        <v>147</v>
      </c>
      <c r="B65" s="72">
        <f>300+400</f>
        <v>700</v>
      </c>
      <c r="C65" s="72"/>
      <c r="D65" s="72">
        <f t="shared" ref="D65" si="36">300+400</f>
        <v>700</v>
      </c>
    </row>
    <row r="66" spans="1:4" s="21" customFormat="1">
      <c r="A66" s="19" t="s">
        <v>148</v>
      </c>
      <c r="B66" s="71">
        <f t="shared" ref="B66:D66" si="37">B67</f>
        <v>100</v>
      </c>
      <c r="C66" s="71">
        <f t="shared" si="37"/>
        <v>0</v>
      </c>
      <c r="D66" s="71">
        <f t="shared" si="37"/>
        <v>100</v>
      </c>
    </row>
    <row r="67" spans="1:4" s="21" customFormat="1">
      <c r="A67" s="20" t="s">
        <v>149</v>
      </c>
      <c r="B67" s="72">
        <f>SUM(B68)</f>
        <v>100</v>
      </c>
      <c r="C67" s="72">
        <f t="shared" ref="C67:D67" si="38">SUM(C68)</f>
        <v>0</v>
      </c>
      <c r="D67" s="72">
        <f t="shared" si="38"/>
        <v>100</v>
      </c>
    </row>
    <row r="68" spans="1:4" s="21" customFormat="1">
      <c r="A68" s="20" t="s">
        <v>150</v>
      </c>
      <c r="B68" s="72">
        <v>100</v>
      </c>
      <c r="C68" s="72"/>
      <c r="D68" s="72">
        <v>100</v>
      </c>
    </row>
    <row r="69" spans="1:4" s="21" customFormat="1">
      <c r="A69" s="19" t="s">
        <v>151</v>
      </c>
      <c r="B69" s="71">
        <f t="shared" ref="B69:D69" si="39">SUM(B70)</f>
        <v>2000</v>
      </c>
      <c r="C69" s="71">
        <f t="shared" si="39"/>
        <v>0</v>
      </c>
      <c r="D69" s="71">
        <f t="shared" si="39"/>
        <v>2000</v>
      </c>
    </row>
    <row r="70" spans="1:4" s="21" customFormat="1">
      <c r="A70" s="20" t="s">
        <v>152</v>
      </c>
      <c r="B70" s="72">
        <f t="shared" ref="B70:D70" si="40">SUM(B71:B72)</f>
        <v>2000</v>
      </c>
      <c r="C70" s="72">
        <f t="shared" si="40"/>
        <v>0</v>
      </c>
      <c r="D70" s="72">
        <f t="shared" si="40"/>
        <v>2000</v>
      </c>
    </row>
    <row r="71" spans="1:4" s="21" customFormat="1">
      <c r="A71" s="20" t="s">
        <v>153</v>
      </c>
      <c r="B71" s="72"/>
      <c r="C71" s="72"/>
      <c r="D71" s="72"/>
    </row>
    <row r="72" spans="1:4" s="21" customFormat="1">
      <c r="A72" s="20" t="s">
        <v>154</v>
      </c>
      <c r="B72" s="72">
        <v>2000</v>
      </c>
      <c r="C72" s="72"/>
      <c r="D72" s="72">
        <v>2000</v>
      </c>
    </row>
    <row r="73" spans="1:4" s="21" customFormat="1">
      <c r="A73" s="19" t="s">
        <v>155</v>
      </c>
      <c r="B73" s="71">
        <f t="shared" ref="B73:D73" si="41">B74</f>
        <v>600</v>
      </c>
      <c r="C73" s="71">
        <f t="shared" si="41"/>
        <v>0</v>
      </c>
      <c r="D73" s="71">
        <f t="shared" si="41"/>
        <v>600</v>
      </c>
    </row>
    <row r="74" spans="1:4" s="21" customFormat="1">
      <c r="A74" s="20" t="s">
        <v>156</v>
      </c>
      <c r="B74" s="72">
        <f>SUM(B75)</f>
        <v>600</v>
      </c>
      <c r="C74" s="72">
        <f t="shared" ref="C74:D74" si="42">SUM(C75)</f>
        <v>0</v>
      </c>
      <c r="D74" s="72">
        <f t="shared" si="42"/>
        <v>600</v>
      </c>
    </row>
    <row r="75" spans="1:4" s="21" customFormat="1">
      <c r="A75" s="20" t="s">
        <v>157</v>
      </c>
      <c r="B75" s="72">
        <v>600</v>
      </c>
      <c r="C75" s="72"/>
      <c r="D75" s="72">
        <v>600</v>
      </c>
    </row>
    <row r="76" spans="1:4" s="21" customFormat="1">
      <c r="A76" s="83" t="s">
        <v>158</v>
      </c>
      <c r="B76" s="84">
        <f t="shared" ref="B76:D76" si="43">SUM(B77)</f>
        <v>20070</v>
      </c>
      <c r="C76" s="84">
        <f t="shared" si="43"/>
        <v>0</v>
      </c>
      <c r="D76" s="84">
        <f t="shared" si="43"/>
        <v>20070</v>
      </c>
    </row>
    <row r="77" spans="1:4" s="21" customFormat="1">
      <c r="A77" s="19" t="s">
        <v>159</v>
      </c>
      <c r="B77" s="71">
        <f>SUM(B78+B81)</f>
        <v>20070</v>
      </c>
      <c r="C77" s="71">
        <f t="shared" ref="C77:D77" si="44">SUM(C78+C81)</f>
        <v>0</v>
      </c>
      <c r="D77" s="71">
        <f t="shared" si="44"/>
        <v>20070</v>
      </c>
    </row>
    <row r="78" spans="1:4" s="21" customFormat="1">
      <c r="A78" s="20" t="s">
        <v>160</v>
      </c>
      <c r="B78" s="72">
        <f>SUM(B79:B80)</f>
        <v>9070</v>
      </c>
      <c r="C78" s="72">
        <f t="shared" ref="C78:D78" si="45">SUM(C79:C80)</f>
        <v>0</v>
      </c>
      <c r="D78" s="72">
        <f t="shared" si="45"/>
        <v>9070</v>
      </c>
    </row>
    <row r="79" spans="1:4" s="21" customFormat="1">
      <c r="A79" s="20" t="s">
        <v>161</v>
      </c>
      <c r="B79" s="72">
        <v>8000</v>
      </c>
      <c r="C79" s="72"/>
      <c r="D79" s="72">
        <v>8000</v>
      </c>
    </row>
    <row r="80" spans="1:4" s="21" customFormat="1">
      <c r="A80" s="20" t="s">
        <v>162</v>
      </c>
      <c r="B80" s="72">
        <v>1070</v>
      </c>
      <c r="C80" s="72"/>
      <c r="D80" s="72">
        <v>1070</v>
      </c>
    </row>
    <row r="81" spans="1:4" s="21" customFormat="1">
      <c r="A81" s="20" t="s">
        <v>163</v>
      </c>
      <c r="B81" s="72">
        <f>SUM(B82)</f>
        <v>11000</v>
      </c>
      <c r="C81" s="72">
        <f t="shared" ref="C81:D81" si="46">SUM(C82)</f>
        <v>0</v>
      </c>
      <c r="D81" s="72">
        <f t="shared" si="46"/>
        <v>11000</v>
      </c>
    </row>
    <row r="82" spans="1:4" s="21" customFormat="1">
      <c r="A82" s="20" t="s">
        <v>164</v>
      </c>
      <c r="B82" s="72">
        <v>11000</v>
      </c>
      <c r="C82" s="72"/>
      <c r="D82" s="72">
        <v>11000</v>
      </c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"/>
  <sheetViews>
    <sheetView workbookViewId="0">
      <selection activeCell="A43" sqref="A43"/>
    </sheetView>
  </sheetViews>
  <sheetFormatPr defaultRowHeight="13.8"/>
  <cols>
    <col min="1" max="1" width="64.6640625" style="12" customWidth="1"/>
    <col min="2" max="4" width="12.5546875" style="12" customWidth="1"/>
    <col min="5" max="5" width="10.5546875" style="12" customWidth="1"/>
    <col min="6" max="6" width="9" style="12" customWidth="1"/>
    <col min="7" max="7" width="9.44140625" style="12" bestFit="1" customWidth="1"/>
    <col min="8" max="252" width="9.109375" style="12"/>
    <col min="253" max="253" width="4.33203125" style="12" customWidth="1"/>
    <col min="254" max="254" width="5.33203125" style="12" customWidth="1"/>
    <col min="255" max="255" width="44.88671875" style="12" customWidth="1"/>
    <col min="256" max="256" width="13.6640625" style="12" customWidth="1"/>
    <col min="257" max="257" width="13.109375" style="12" customWidth="1"/>
    <col min="258" max="258" width="13.6640625" style="12" customWidth="1"/>
    <col min="259" max="260" width="9.5546875" style="12" customWidth="1"/>
    <col min="261" max="262" width="0" style="12" hidden="1" customWidth="1"/>
    <col min="263" max="508" width="9.109375" style="12"/>
    <col min="509" max="509" width="4.33203125" style="12" customWidth="1"/>
    <col min="510" max="510" width="5.33203125" style="12" customWidth="1"/>
    <col min="511" max="511" width="44.88671875" style="12" customWidth="1"/>
    <col min="512" max="512" width="13.6640625" style="12" customWidth="1"/>
    <col min="513" max="513" width="13.109375" style="12" customWidth="1"/>
    <col min="514" max="514" width="13.6640625" style="12" customWidth="1"/>
    <col min="515" max="516" width="9.5546875" style="12" customWidth="1"/>
    <col min="517" max="518" width="0" style="12" hidden="1" customWidth="1"/>
    <col min="519" max="764" width="9.109375" style="12"/>
    <col min="765" max="765" width="4.33203125" style="12" customWidth="1"/>
    <col min="766" max="766" width="5.33203125" style="12" customWidth="1"/>
    <col min="767" max="767" width="44.88671875" style="12" customWidth="1"/>
    <col min="768" max="768" width="13.6640625" style="12" customWidth="1"/>
    <col min="769" max="769" width="13.109375" style="12" customWidth="1"/>
    <col min="770" max="770" width="13.6640625" style="12" customWidth="1"/>
    <col min="771" max="772" width="9.5546875" style="12" customWidth="1"/>
    <col min="773" max="774" width="0" style="12" hidden="1" customWidth="1"/>
    <col min="775" max="1020" width="9.109375" style="12"/>
    <col min="1021" max="1021" width="4.33203125" style="12" customWidth="1"/>
    <col min="1022" max="1022" width="5.33203125" style="12" customWidth="1"/>
    <col min="1023" max="1023" width="44.88671875" style="12" customWidth="1"/>
    <col min="1024" max="1024" width="13.6640625" style="12" customWidth="1"/>
    <col min="1025" max="1025" width="13.109375" style="12" customWidth="1"/>
    <col min="1026" max="1026" width="13.6640625" style="12" customWidth="1"/>
    <col min="1027" max="1028" width="9.5546875" style="12" customWidth="1"/>
    <col min="1029" max="1030" width="0" style="12" hidden="1" customWidth="1"/>
    <col min="1031" max="1276" width="9.109375" style="12"/>
    <col min="1277" max="1277" width="4.33203125" style="12" customWidth="1"/>
    <col min="1278" max="1278" width="5.33203125" style="12" customWidth="1"/>
    <col min="1279" max="1279" width="44.88671875" style="12" customWidth="1"/>
    <col min="1280" max="1280" width="13.6640625" style="12" customWidth="1"/>
    <col min="1281" max="1281" width="13.109375" style="12" customWidth="1"/>
    <col min="1282" max="1282" width="13.6640625" style="12" customWidth="1"/>
    <col min="1283" max="1284" width="9.5546875" style="12" customWidth="1"/>
    <col min="1285" max="1286" width="0" style="12" hidden="1" customWidth="1"/>
    <col min="1287" max="1532" width="9.109375" style="12"/>
    <col min="1533" max="1533" width="4.33203125" style="12" customWidth="1"/>
    <col min="1534" max="1534" width="5.33203125" style="12" customWidth="1"/>
    <col min="1535" max="1535" width="44.88671875" style="12" customWidth="1"/>
    <col min="1536" max="1536" width="13.6640625" style="12" customWidth="1"/>
    <col min="1537" max="1537" width="13.109375" style="12" customWidth="1"/>
    <col min="1538" max="1538" width="13.6640625" style="12" customWidth="1"/>
    <col min="1539" max="1540" width="9.5546875" style="12" customWidth="1"/>
    <col min="1541" max="1542" width="0" style="12" hidden="1" customWidth="1"/>
    <col min="1543" max="1788" width="9.109375" style="12"/>
    <col min="1789" max="1789" width="4.33203125" style="12" customWidth="1"/>
    <col min="1790" max="1790" width="5.33203125" style="12" customWidth="1"/>
    <col min="1791" max="1791" width="44.88671875" style="12" customWidth="1"/>
    <col min="1792" max="1792" width="13.6640625" style="12" customWidth="1"/>
    <col min="1793" max="1793" width="13.109375" style="12" customWidth="1"/>
    <col min="1794" max="1794" width="13.6640625" style="12" customWidth="1"/>
    <col min="1795" max="1796" width="9.5546875" style="12" customWidth="1"/>
    <col min="1797" max="1798" width="0" style="12" hidden="1" customWidth="1"/>
    <col min="1799" max="2044" width="9.109375" style="12"/>
    <col min="2045" max="2045" width="4.33203125" style="12" customWidth="1"/>
    <col min="2046" max="2046" width="5.33203125" style="12" customWidth="1"/>
    <col min="2047" max="2047" width="44.88671875" style="12" customWidth="1"/>
    <col min="2048" max="2048" width="13.6640625" style="12" customWidth="1"/>
    <col min="2049" max="2049" width="13.109375" style="12" customWidth="1"/>
    <col min="2050" max="2050" width="13.6640625" style="12" customWidth="1"/>
    <col min="2051" max="2052" width="9.5546875" style="12" customWidth="1"/>
    <col min="2053" max="2054" width="0" style="12" hidden="1" customWidth="1"/>
    <col min="2055" max="2300" width="9.109375" style="12"/>
    <col min="2301" max="2301" width="4.33203125" style="12" customWidth="1"/>
    <col min="2302" max="2302" width="5.33203125" style="12" customWidth="1"/>
    <col min="2303" max="2303" width="44.88671875" style="12" customWidth="1"/>
    <col min="2304" max="2304" width="13.6640625" style="12" customWidth="1"/>
    <col min="2305" max="2305" width="13.109375" style="12" customWidth="1"/>
    <col min="2306" max="2306" width="13.6640625" style="12" customWidth="1"/>
    <col min="2307" max="2308" width="9.5546875" style="12" customWidth="1"/>
    <col min="2309" max="2310" width="0" style="12" hidden="1" customWidth="1"/>
    <col min="2311" max="2556" width="9.109375" style="12"/>
    <col min="2557" max="2557" width="4.33203125" style="12" customWidth="1"/>
    <col min="2558" max="2558" width="5.33203125" style="12" customWidth="1"/>
    <col min="2559" max="2559" width="44.88671875" style="12" customWidth="1"/>
    <col min="2560" max="2560" width="13.6640625" style="12" customWidth="1"/>
    <col min="2561" max="2561" width="13.109375" style="12" customWidth="1"/>
    <col min="2562" max="2562" width="13.6640625" style="12" customWidth="1"/>
    <col min="2563" max="2564" width="9.5546875" style="12" customWidth="1"/>
    <col min="2565" max="2566" width="0" style="12" hidden="1" customWidth="1"/>
    <col min="2567" max="2812" width="9.109375" style="12"/>
    <col min="2813" max="2813" width="4.33203125" style="12" customWidth="1"/>
    <col min="2814" max="2814" width="5.33203125" style="12" customWidth="1"/>
    <col min="2815" max="2815" width="44.88671875" style="12" customWidth="1"/>
    <col min="2816" max="2816" width="13.6640625" style="12" customWidth="1"/>
    <col min="2817" max="2817" width="13.109375" style="12" customWidth="1"/>
    <col min="2818" max="2818" width="13.6640625" style="12" customWidth="1"/>
    <col min="2819" max="2820" width="9.5546875" style="12" customWidth="1"/>
    <col min="2821" max="2822" width="0" style="12" hidden="1" customWidth="1"/>
    <col min="2823" max="3068" width="9.109375" style="12"/>
    <col min="3069" max="3069" width="4.33203125" style="12" customWidth="1"/>
    <col min="3070" max="3070" width="5.33203125" style="12" customWidth="1"/>
    <col min="3071" max="3071" width="44.88671875" style="12" customWidth="1"/>
    <col min="3072" max="3072" width="13.6640625" style="12" customWidth="1"/>
    <col min="3073" max="3073" width="13.109375" style="12" customWidth="1"/>
    <col min="3074" max="3074" width="13.6640625" style="12" customWidth="1"/>
    <col min="3075" max="3076" width="9.5546875" style="12" customWidth="1"/>
    <col min="3077" max="3078" width="0" style="12" hidden="1" customWidth="1"/>
    <col min="3079" max="3324" width="9.109375" style="12"/>
    <col min="3325" max="3325" width="4.33203125" style="12" customWidth="1"/>
    <col min="3326" max="3326" width="5.33203125" style="12" customWidth="1"/>
    <col min="3327" max="3327" width="44.88671875" style="12" customWidth="1"/>
    <col min="3328" max="3328" width="13.6640625" style="12" customWidth="1"/>
    <col min="3329" max="3329" width="13.109375" style="12" customWidth="1"/>
    <col min="3330" max="3330" width="13.6640625" style="12" customWidth="1"/>
    <col min="3331" max="3332" width="9.5546875" style="12" customWidth="1"/>
    <col min="3333" max="3334" width="0" style="12" hidden="1" customWidth="1"/>
    <col min="3335" max="3580" width="9.109375" style="12"/>
    <col min="3581" max="3581" width="4.33203125" style="12" customWidth="1"/>
    <col min="3582" max="3582" width="5.33203125" style="12" customWidth="1"/>
    <col min="3583" max="3583" width="44.88671875" style="12" customWidth="1"/>
    <col min="3584" max="3584" width="13.6640625" style="12" customWidth="1"/>
    <col min="3585" max="3585" width="13.109375" style="12" customWidth="1"/>
    <col min="3586" max="3586" width="13.6640625" style="12" customWidth="1"/>
    <col min="3587" max="3588" width="9.5546875" style="12" customWidth="1"/>
    <col min="3589" max="3590" width="0" style="12" hidden="1" customWidth="1"/>
    <col min="3591" max="3836" width="9.109375" style="12"/>
    <col min="3837" max="3837" width="4.33203125" style="12" customWidth="1"/>
    <col min="3838" max="3838" width="5.33203125" style="12" customWidth="1"/>
    <col min="3839" max="3839" width="44.88671875" style="12" customWidth="1"/>
    <col min="3840" max="3840" width="13.6640625" style="12" customWidth="1"/>
    <col min="3841" max="3841" width="13.109375" style="12" customWidth="1"/>
    <col min="3842" max="3842" width="13.6640625" style="12" customWidth="1"/>
    <col min="3843" max="3844" width="9.5546875" style="12" customWidth="1"/>
    <col min="3845" max="3846" width="0" style="12" hidden="1" customWidth="1"/>
    <col min="3847" max="4092" width="9.109375" style="12"/>
    <col min="4093" max="4093" width="4.33203125" style="12" customWidth="1"/>
    <col min="4094" max="4094" width="5.33203125" style="12" customWidth="1"/>
    <col min="4095" max="4095" width="44.88671875" style="12" customWidth="1"/>
    <col min="4096" max="4096" width="13.6640625" style="12" customWidth="1"/>
    <col min="4097" max="4097" width="13.109375" style="12" customWidth="1"/>
    <col min="4098" max="4098" width="13.6640625" style="12" customWidth="1"/>
    <col min="4099" max="4100" width="9.5546875" style="12" customWidth="1"/>
    <col min="4101" max="4102" width="0" style="12" hidden="1" customWidth="1"/>
    <col min="4103" max="4348" width="9.109375" style="12"/>
    <col min="4349" max="4349" width="4.33203125" style="12" customWidth="1"/>
    <col min="4350" max="4350" width="5.33203125" style="12" customWidth="1"/>
    <col min="4351" max="4351" width="44.88671875" style="12" customWidth="1"/>
    <col min="4352" max="4352" width="13.6640625" style="12" customWidth="1"/>
    <col min="4353" max="4353" width="13.109375" style="12" customWidth="1"/>
    <col min="4354" max="4354" width="13.6640625" style="12" customWidth="1"/>
    <col min="4355" max="4356" width="9.5546875" style="12" customWidth="1"/>
    <col min="4357" max="4358" width="0" style="12" hidden="1" customWidth="1"/>
    <col min="4359" max="4604" width="9.109375" style="12"/>
    <col min="4605" max="4605" width="4.33203125" style="12" customWidth="1"/>
    <col min="4606" max="4606" width="5.33203125" style="12" customWidth="1"/>
    <col min="4607" max="4607" width="44.88671875" style="12" customWidth="1"/>
    <col min="4608" max="4608" width="13.6640625" style="12" customWidth="1"/>
    <col min="4609" max="4609" width="13.109375" style="12" customWidth="1"/>
    <col min="4610" max="4610" width="13.6640625" style="12" customWidth="1"/>
    <col min="4611" max="4612" width="9.5546875" style="12" customWidth="1"/>
    <col min="4613" max="4614" width="0" style="12" hidden="1" customWidth="1"/>
    <col min="4615" max="4860" width="9.109375" style="12"/>
    <col min="4861" max="4861" width="4.33203125" style="12" customWidth="1"/>
    <col min="4862" max="4862" width="5.33203125" style="12" customWidth="1"/>
    <col min="4863" max="4863" width="44.88671875" style="12" customWidth="1"/>
    <col min="4864" max="4864" width="13.6640625" style="12" customWidth="1"/>
    <col min="4865" max="4865" width="13.109375" style="12" customWidth="1"/>
    <col min="4866" max="4866" width="13.6640625" style="12" customWidth="1"/>
    <col min="4867" max="4868" width="9.5546875" style="12" customWidth="1"/>
    <col min="4869" max="4870" width="0" style="12" hidden="1" customWidth="1"/>
    <col min="4871" max="5116" width="9.109375" style="12"/>
    <col min="5117" max="5117" width="4.33203125" style="12" customWidth="1"/>
    <col min="5118" max="5118" width="5.33203125" style="12" customWidth="1"/>
    <col min="5119" max="5119" width="44.88671875" style="12" customWidth="1"/>
    <col min="5120" max="5120" width="13.6640625" style="12" customWidth="1"/>
    <col min="5121" max="5121" width="13.109375" style="12" customWidth="1"/>
    <col min="5122" max="5122" width="13.6640625" style="12" customWidth="1"/>
    <col min="5123" max="5124" width="9.5546875" style="12" customWidth="1"/>
    <col min="5125" max="5126" width="0" style="12" hidden="1" customWidth="1"/>
    <col min="5127" max="5372" width="9.109375" style="12"/>
    <col min="5373" max="5373" width="4.33203125" style="12" customWidth="1"/>
    <col min="5374" max="5374" width="5.33203125" style="12" customWidth="1"/>
    <col min="5375" max="5375" width="44.88671875" style="12" customWidth="1"/>
    <col min="5376" max="5376" width="13.6640625" style="12" customWidth="1"/>
    <col min="5377" max="5377" width="13.109375" style="12" customWidth="1"/>
    <col min="5378" max="5378" width="13.6640625" style="12" customWidth="1"/>
    <col min="5379" max="5380" width="9.5546875" style="12" customWidth="1"/>
    <col min="5381" max="5382" width="0" style="12" hidden="1" customWidth="1"/>
    <col min="5383" max="5628" width="9.109375" style="12"/>
    <col min="5629" max="5629" width="4.33203125" style="12" customWidth="1"/>
    <col min="5630" max="5630" width="5.33203125" style="12" customWidth="1"/>
    <col min="5631" max="5631" width="44.88671875" style="12" customWidth="1"/>
    <col min="5632" max="5632" width="13.6640625" style="12" customWidth="1"/>
    <col min="5633" max="5633" width="13.109375" style="12" customWidth="1"/>
    <col min="5634" max="5634" width="13.6640625" style="12" customWidth="1"/>
    <col min="5635" max="5636" width="9.5546875" style="12" customWidth="1"/>
    <col min="5637" max="5638" width="0" style="12" hidden="1" customWidth="1"/>
    <col min="5639" max="5884" width="9.109375" style="12"/>
    <col min="5885" max="5885" width="4.33203125" style="12" customWidth="1"/>
    <col min="5886" max="5886" width="5.33203125" style="12" customWidth="1"/>
    <col min="5887" max="5887" width="44.88671875" style="12" customWidth="1"/>
    <col min="5888" max="5888" width="13.6640625" style="12" customWidth="1"/>
    <col min="5889" max="5889" width="13.109375" style="12" customWidth="1"/>
    <col min="5890" max="5890" width="13.6640625" style="12" customWidth="1"/>
    <col min="5891" max="5892" width="9.5546875" style="12" customWidth="1"/>
    <col min="5893" max="5894" width="0" style="12" hidden="1" customWidth="1"/>
    <col min="5895" max="6140" width="9.109375" style="12"/>
    <col min="6141" max="6141" width="4.33203125" style="12" customWidth="1"/>
    <col min="6142" max="6142" width="5.33203125" style="12" customWidth="1"/>
    <col min="6143" max="6143" width="44.88671875" style="12" customWidth="1"/>
    <col min="6144" max="6144" width="13.6640625" style="12" customWidth="1"/>
    <col min="6145" max="6145" width="13.109375" style="12" customWidth="1"/>
    <col min="6146" max="6146" width="13.6640625" style="12" customWidth="1"/>
    <col min="6147" max="6148" width="9.5546875" style="12" customWidth="1"/>
    <col min="6149" max="6150" width="0" style="12" hidden="1" customWidth="1"/>
    <col min="6151" max="6396" width="9.109375" style="12"/>
    <col min="6397" max="6397" width="4.33203125" style="12" customWidth="1"/>
    <col min="6398" max="6398" width="5.33203125" style="12" customWidth="1"/>
    <col min="6399" max="6399" width="44.88671875" style="12" customWidth="1"/>
    <col min="6400" max="6400" width="13.6640625" style="12" customWidth="1"/>
    <col min="6401" max="6401" width="13.109375" style="12" customWidth="1"/>
    <col min="6402" max="6402" width="13.6640625" style="12" customWidth="1"/>
    <col min="6403" max="6404" width="9.5546875" style="12" customWidth="1"/>
    <col min="6405" max="6406" width="0" style="12" hidden="1" customWidth="1"/>
    <col min="6407" max="6652" width="9.109375" style="12"/>
    <col min="6653" max="6653" width="4.33203125" style="12" customWidth="1"/>
    <col min="6654" max="6654" width="5.33203125" style="12" customWidth="1"/>
    <col min="6655" max="6655" width="44.88671875" style="12" customWidth="1"/>
    <col min="6656" max="6656" width="13.6640625" style="12" customWidth="1"/>
    <col min="6657" max="6657" width="13.109375" style="12" customWidth="1"/>
    <col min="6658" max="6658" width="13.6640625" style="12" customWidth="1"/>
    <col min="6659" max="6660" width="9.5546875" style="12" customWidth="1"/>
    <col min="6661" max="6662" width="0" style="12" hidden="1" customWidth="1"/>
    <col min="6663" max="6908" width="9.109375" style="12"/>
    <col min="6909" max="6909" width="4.33203125" style="12" customWidth="1"/>
    <col min="6910" max="6910" width="5.33203125" style="12" customWidth="1"/>
    <col min="6911" max="6911" width="44.88671875" style="12" customWidth="1"/>
    <col min="6912" max="6912" width="13.6640625" style="12" customWidth="1"/>
    <col min="6913" max="6913" width="13.109375" style="12" customWidth="1"/>
    <col min="6914" max="6914" width="13.6640625" style="12" customWidth="1"/>
    <col min="6915" max="6916" width="9.5546875" style="12" customWidth="1"/>
    <col min="6917" max="6918" width="0" style="12" hidden="1" customWidth="1"/>
    <col min="6919" max="7164" width="9.109375" style="12"/>
    <col min="7165" max="7165" width="4.33203125" style="12" customWidth="1"/>
    <col min="7166" max="7166" width="5.33203125" style="12" customWidth="1"/>
    <col min="7167" max="7167" width="44.88671875" style="12" customWidth="1"/>
    <col min="7168" max="7168" width="13.6640625" style="12" customWidth="1"/>
    <col min="7169" max="7169" width="13.109375" style="12" customWidth="1"/>
    <col min="7170" max="7170" width="13.6640625" style="12" customWidth="1"/>
    <col min="7171" max="7172" width="9.5546875" style="12" customWidth="1"/>
    <col min="7173" max="7174" width="0" style="12" hidden="1" customWidth="1"/>
    <col min="7175" max="7420" width="9.109375" style="12"/>
    <col min="7421" max="7421" width="4.33203125" style="12" customWidth="1"/>
    <col min="7422" max="7422" width="5.33203125" style="12" customWidth="1"/>
    <col min="7423" max="7423" width="44.88671875" style="12" customWidth="1"/>
    <col min="7424" max="7424" width="13.6640625" style="12" customWidth="1"/>
    <col min="7425" max="7425" width="13.109375" style="12" customWidth="1"/>
    <col min="7426" max="7426" width="13.6640625" style="12" customWidth="1"/>
    <col min="7427" max="7428" width="9.5546875" style="12" customWidth="1"/>
    <col min="7429" max="7430" width="0" style="12" hidden="1" customWidth="1"/>
    <col min="7431" max="7676" width="9.109375" style="12"/>
    <col min="7677" max="7677" width="4.33203125" style="12" customWidth="1"/>
    <col min="7678" max="7678" width="5.33203125" style="12" customWidth="1"/>
    <col min="7679" max="7679" width="44.88671875" style="12" customWidth="1"/>
    <col min="7680" max="7680" width="13.6640625" style="12" customWidth="1"/>
    <col min="7681" max="7681" width="13.109375" style="12" customWidth="1"/>
    <col min="7682" max="7682" width="13.6640625" style="12" customWidth="1"/>
    <col min="7683" max="7684" width="9.5546875" style="12" customWidth="1"/>
    <col min="7685" max="7686" width="0" style="12" hidden="1" customWidth="1"/>
    <col min="7687" max="7932" width="9.109375" style="12"/>
    <col min="7933" max="7933" width="4.33203125" style="12" customWidth="1"/>
    <col min="7934" max="7934" width="5.33203125" style="12" customWidth="1"/>
    <col min="7935" max="7935" width="44.88671875" style="12" customWidth="1"/>
    <col min="7936" max="7936" width="13.6640625" style="12" customWidth="1"/>
    <col min="7937" max="7937" width="13.109375" style="12" customWidth="1"/>
    <col min="7938" max="7938" width="13.6640625" style="12" customWidth="1"/>
    <col min="7939" max="7940" width="9.5546875" style="12" customWidth="1"/>
    <col min="7941" max="7942" width="0" style="12" hidden="1" customWidth="1"/>
    <col min="7943" max="8188" width="9.109375" style="12"/>
    <col min="8189" max="8189" width="4.33203125" style="12" customWidth="1"/>
    <col min="8190" max="8190" width="5.33203125" style="12" customWidth="1"/>
    <col min="8191" max="8191" width="44.88671875" style="12" customWidth="1"/>
    <col min="8192" max="8192" width="13.6640625" style="12" customWidth="1"/>
    <col min="8193" max="8193" width="13.109375" style="12" customWidth="1"/>
    <col min="8194" max="8194" width="13.6640625" style="12" customWidth="1"/>
    <col min="8195" max="8196" width="9.5546875" style="12" customWidth="1"/>
    <col min="8197" max="8198" width="0" style="12" hidden="1" customWidth="1"/>
    <col min="8199" max="8444" width="9.109375" style="12"/>
    <col min="8445" max="8445" width="4.33203125" style="12" customWidth="1"/>
    <col min="8446" max="8446" width="5.33203125" style="12" customWidth="1"/>
    <col min="8447" max="8447" width="44.88671875" style="12" customWidth="1"/>
    <col min="8448" max="8448" width="13.6640625" style="12" customWidth="1"/>
    <col min="8449" max="8449" width="13.109375" style="12" customWidth="1"/>
    <col min="8450" max="8450" width="13.6640625" style="12" customWidth="1"/>
    <col min="8451" max="8452" width="9.5546875" style="12" customWidth="1"/>
    <col min="8453" max="8454" width="0" style="12" hidden="1" customWidth="1"/>
    <col min="8455" max="8700" width="9.109375" style="12"/>
    <col min="8701" max="8701" width="4.33203125" style="12" customWidth="1"/>
    <col min="8702" max="8702" width="5.33203125" style="12" customWidth="1"/>
    <col min="8703" max="8703" width="44.88671875" style="12" customWidth="1"/>
    <col min="8704" max="8704" width="13.6640625" style="12" customWidth="1"/>
    <col min="8705" max="8705" width="13.109375" style="12" customWidth="1"/>
    <col min="8706" max="8706" width="13.6640625" style="12" customWidth="1"/>
    <col min="8707" max="8708" width="9.5546875" style="12" customWidth="1"/>
    <col min="8709" max="8710" width="0" style="12" hidden="1" customWidth="1"/>
    <col min="8711" max="8956" width="9.109375" style="12"/>
    <col min="8957" max="8957" width="4.33203125" style="12" customWidth="1"/>
    <col min="8958" max="8958" width="5.33203125" style="12" customWidth="1"/>
    <col min="8959" max="8959" width="44.88671875" style="12" customWidth="1"/>
    <col min="8960" max="8960" width="13.6640625" style="12" customWidth="1"/>
    <col min="8961" max="8961" width="13.109375" style="12" customWidth="1"/>
    <col min="8962" max="8962" width="13.6640625" style="12" customWidth="1"/>
    <col min="8963" max="8964" width="9.5546875" style="12" customWidth="1"/>
    <col min="8965" max="8966" width="0" style="12" hidden="1" customWidth="1"/>
    <col min="8967" max="9212" width="9.109375" style="12"/>
    <col min="9213" max="9213" width="4.33203125" style="12" customWidth="1"/>
    <col min="9214" max="9214" width="5.33203125" style="12" customWidth="1"/>
    <col min="9215" max="9215" width="44.88671875" style="12" customWidth="1"/>
    <col min="9216" max="9216" width="13.6640625" style="12" customWidth="1"/>
    <col min="9217" max="9217" width="13.109375" style="12" customWidth="1"/>
    <col min="9218" max="9218" width="13.6640625" style="12" customWidth="1"/>
    <col min="9219" max="9220" width="9.5546875" style="12" customWidth="1"/>
    <col min="9221" max="9222" width="0" style="12" hidden="1" customWidth="1"/>
    <col min="9223" max="9468" width="9.109375" style="12"/>
    <col min="9469" max="9469" width="4.33203125" style="12" customWidth="1"/>
    <col min="9470" max="9470" width="5.33203125" style="12" customWidth="1"/>
    <col min="9471" max="9471" width="44.88671875" style="12" customWidth="1"/>
    <col min="9472" max="9472" width="13.6640625" style="12" customWidth="1"/>
    <col min="9473" max="9473" width="13.109375" style="12" customWidth="1"/>
    <col min="9474" max="9474" width="13.6640625" style="12" customWidth="1"/>
    <col min="9475" max="9476" width="9.5546875" style="12" customWidth="1"/>
    <col min="9477" max="9478" width="0" style="12" hidden="1" customWidth="1"/>
    <col min="9479" max="9724" width="9.109375" style="12"/>
    <col min="9725" max="9725" width="4.33203125" style="12" customWidth="1"/>
    <col min="9726" max="9726" width="5.33203125" style="12" customWidth="1"/>
    <col min="9727" max="9727" width="44.88671875" style="12" customWidth="1"/>
    <col min="9728" max="9728" width="13.6640625" style="12" customWidth="1"/>
    <col min="9729" max="9729" width="13.109375" style="12" customWidth="1"/>
    <col min="9730" max="9730" width="13.6640625" style="12" customWidth="1"/>
    <col min="9731" max="9732" width="9.5546875" style="12" customWidth="1"/>
    <col min="9733" max="9734" width="0" style="12" hidden="1" customWidth="1"/>
    <col min="9735" max="9980" width="9.109375" style="12"/>
    <col min="9981" max="9981" width="4.33203125" style="12" customWidth="1"/>
    <col min="9982" max="9982" width="5.33203125" style="12" customWidth="1"/>
    <col min="9983" max="9983" width="44.88671875" style="12" customWidth="1"/>
    <col min="9984" max="9984" width="13.6640625" style="12" customWidth="1"/>
    <col min="9985" max="9985" width="13.109375" style="12" customWidth="1"/>
    <col min="9986" max="9986" width="13.6640625" style="12" customWidth="1"/>
    <col min="9987" max="9988" width="9.5546875" style="12" customWidth="1"/>
    <col min="9989" max="9990" width="0" style="12" hidden="1" customWidth="1"/>
    <col min="9991" max="10236" width="9.109375" style="12"/>
    <col min="10237" max="10237" width="4.33203125" style="12" customWidth="1"/>
    <col min="10238" max="10238" width="5.33203125" style="12" customWidth="1"/>
    <col min="10239" max="10239" width="44.88671875" style="12" customWidth="1"/>
    <col min="10240" max="10240" width="13.6640625" style="12" customWidth="1"/>
    <col min="10241" max="10241" width="13.109375" style="12" customWidth="1"/>
    <col min="10242" max="10242" width="13.6640625" style="12" customWidth="1"/>
    <col min="10243" max="10244" width="9.5546875" style="12" customWidth="1"/>
    <col min="10245" max="10246" width="0" style="12" hidden="1" customWidth="1"/>
    <col min="10247" max="10492" width="9.109375" style="12"/>
    <col min="10493" max="10493" width="4.33203125" style="12" customWidth="1"/>
    <col min="10494" max="10494" width="5.33203125" style="12" customWidth="1"/>
    <col min="10495" max="10495" width="44.88671875" style="12" customWidth="1"/>
    <col min="10496" max="10496" width="13.6640625" style="12" customWidth="1"/>
    <col min="10497" max="10497" width="13.109375" style="12" customWidth="1"/>
    <col min="10498" max="10498" width="13.6640625" style="12" customWidth="1"/>
    <col min="10499" max="10500" width="9.5546875" style="12" customWidth="1"/>
    <col min="10501" max="10502" width="0" style="12" hidden="1" customWidth="1"/>
    <col min="10503" max="10748" width="9.109375" style="12"/>
    <col min="10749" max="10749" width="4.33203125" style="12" customWidth="1"/>
    <col min="10750" max="10750" width="5.33203125" style="12" customWidth="1"/>
    <col min="10751" max="10751" width="44.88671875" style="12" customWidth="1"/>
    <col min="10752" max="10752" width="13.6640625" style="12" customWidth="1"/>
    <col min="10753" max="10753" width="13.109375" style="12" customWidth="1"/>
    <col min="10754" max="10754" width="13.6640625" style="12" customWidth="1"/>
    <col min="10755" max="10756" width="9.5546875" style="12" customWidth="1"/>
    <col min="10757" max="10758" width="0" style="12" hidden="1" customWidth="1"/>
    <col min="10759" max="11004" width="9.109375" style="12"/>
    <col min="11005" max="11005" width="4.33203125" style="12" customWidth="1"/>
    <col min="11006" max="11006" width="5.33203125" style="12" customWidth="1"/>
    <col min="11007" max="11007" width="44.88671875" style="12" customWidth="1"/>
    <col min="11008" max="11008" width="13.6640625" style="12" customWidth="1"/>
    <col min="11009" max="11009" width="13.109375" style="12" customWidth="1"/>
    <col min="11010" max="11010" width="13.6640625" style="12" customWidth="1"/>
    <col min="11011" max="11012" width="9.5546875" style="12" customWidth="1"/>
    <col min="11013" max="11014" width="0" style="12" hidden="1" customWidth="1"/>
    <col min="11015" max="11260" width="9.109375" style="12"/>
    <col min="11261" max="11261" width="4.33203125" style="12" customWidth="1"/>
    <col min="11262" max="11262" width="5.33203125" style="12" customWidth="1"/>
    <col min="11263" max="11263" width="44.88671875" style="12" customWidth="1"/>
    <col min="11264" max="11264" width="13.6640625" style="12" customWidth="1"/>
    <col min="11265" max="11265" width="13.109375" style="12" customWidth="1"/>
    <col min="11266" max="11266" width="13.6640625" style="12" customWidth="1"/>
    <col min="11267" max="11268" width="9.5546875" style="12" customWidth="1"/>
    <col min="11269" max="11270" width="0" style="12" hidden="1" customWidth="1"/>
    <col min="11271" max="11516" width="9.109375" style="12"/>
    <col min="11517" max="11517" width="4.33203125" style="12" customWidth="1"/>
    <col min="11518" max="11518" width="5.33203125" style="12" customWidth="1"/>
    <col min="11519" max="11519" width="44.88671875" style="12" customWidth="1"/>
    <col min="11520" max="11520" width="13.6640625" style="12" customWidth="1"/>
    <col min="11521" max="11521" width="13.109375" style="12" customWidth="1"/>
    <col min="11522" max="11522" width="13.6640625" style="12" customWidth="1"/>
    <col min="11523" max="11524" width="9.5546875" style="12" customWidth="1"/>
    <col min="11525" max="11526" width="0" style="12" hidden="1" customWidth="1"/>
    <col min="11527" max="11772" width="9.109375" style="12"/>
    <col min="11773" max="11773" width="4.33203125" style="12" customWidth="1"/>
    <col min="11774" max="11774" width="5.33203125" style="12" customWidth="1"/>
    <col min="11775" max="11775" width="44.88671875" style="12" customWidth="1"/>
    <col min="11776" max="11776" width="13.6640625" style="12" customWidth="1"/>
    <col min="11777" max="11777" width="13.109375" style="12" customWidth="1"/>
    <col min="11778" max="11778" width="13.6640625" style="12" customWidth="1"/>
    <col min="11779" max="11780" width="9.5546875" style="12" customWidth="1"/>
    <col min="11781" max="11782" width="0" style="12" hidden="1" customWidth="1"/>
    <col min="11783" max="12028" width="9.109375" style="12"/>
    <col min="12029" max="12029" width="4.33203125" style="12" customWidth="1"/>
    <col min="12030" max="12030" width="5.33203125" style="12" customWidth="1"/>
    <col min="12031" max="12031" width="44.88671875" style="12" customWidth="1"/>
    <col min="12032" max="12032" width="13.6640625" style="12" customWidth="1"/>
    <col min="12033" max="12033" width="13.109375" style="12" customWidth="1"/>
    <col min="12034" max="12034" width="13.6640625" style="12" customWidth="1"/>
    <col min="12035" max="12036" width="9.5546875" style="12" customWidth="1"/>
    <col min="12037" max="12038" width="0" style="12" hidden="1" customWidth="1"/>
    <col min="12039" max="12284" width="9.109375" style="12"/>
    <col min="12285" max="12285" width="4.33203125" style="12" customWidth="1"/>
    <col min="12286" max="12286" width="5.33203125" style="12" customWidth="1"/>
    <col min="12287" max="12287" width="44.88671875" style="12" customWidth="1"/>
    <col min="12288" max="12288" width="13.6640625" style="12" customWidth="1"/>
    <col min="12289" max="12289" width="13.109375" style="12" customWidth="1"/>
    <col min="12290" max="12290" width="13.6640625" style="12" customWidth="1"/>
    <col min="12291" max="12292" width="9.5546875" style="12" customWidth="1"/>
    <col min="12293" max="12294" width="0" style="12" hidden="1" customWidth="1"/>
    <col min="12295" max="12540" width="9.109375" style="12"/>
    <col min="12541" max="12541" width="4.33203125" style="12" customWidth="1"/>
    <col min="12542" max="12542" width="5.33203125" style="12" customWidth="1"/>
    <col min="12543" max="12543" width="44.88671875" style="12" customWidth="1"/>
    <col min="12544" max="12544" width="13.6640625" style="12" customWidth="1"/>
    <col min="12545" max="12545" width="13.109375" style="12" customWidth="1"/>
    <col min="12546" max="12546" width="13.6640625" style="12" customWidth="1"/>
    <col min="12547" max="12548" width="9.5546875" style="12" customWidth="1"/>
    <col min="12549" max="12550" width="0" style="12" hidden="1" customWidth="1"/>
    <col min="12551" max="12796" width="9.109375" style="12"/>
    <col min="12797" max="12797" width="4.33203125" style="12" customWidth="1"/>
    <col min="12798" max="12798" width="5.33203125" style="12" customWidth="1"/>
    <col min="12799" max="12799" width="44.88671875" style="12" customWidth="1"/>
    <col min="12800" max="12800" width="13.6640625" style="12" customWidth="1"/>
    <col min="12801" max="12801" width="13.109375" style="12" customWidth="1"/>
    <col min="12802" max="12802" width="13.6640625" style="12" customWidth="1"/>
    <col min="12803" max="12804" width="9.5546875" style="12" customWidth="1"/>
    <col min="12805" max="12806" width="0" style="12" hidden="1" customWidth="1"/>
    <col min="12807" max="13052" width="9.109375" style="12"/>
    <col min="13053" max="13053" width="4.33203125" style="12" customWidth="1"/>
    <col min="13054" max="13054" width="5.33203125" style="12" customWidth="1"/>
    <col min="13055" max="13055" width="44.88671875" style="12" customWidth="1"/>
    <col min="13056" max="13056" width="13.6640625" style="12" customWidth="1"/>
    <col min="13057" max="13057" width="13.109375" style="12" customWidth="1"/>
    <col min="13058" max="13058" width="13.6640625" style="12" customWidth="1"/>
    <col min="13059" max="13060" width="9.5546875" style="12" customWidth="1"/>
    <col min="13061" max="13062" width="0" style="12" hidden="1" customWidth="1"/>
    <col min="13063" max="13308" width="9.109375" style="12"/>
    <col min="13309" max="13309" width="4.33203125" style="12" customWidth="1"/>
    <col min="13310" max="13310" width="5.33203125" style="12" customWidth="1"/>
    <col min="13311" max="13311" width="44.88671875" style="12" customWidth="1"/>
    <col min="13312" max="13312" width="13.6640625" style="12" customWidth="1"/>
    <col min="13313" max="13313" width="13.109375" style="12" customWidth="1"/>
    <col min="13314" max="13314" width="13.6640625" style="12" customWidth="1"/>
    <col min="13315" max="13316" width="9.5546875" style="12" customWidth="1"/>
    <col min="13317" max="13318" width="0" style="12" hidden="1" customWidth="1"/>
    <col min="13319" max="13564" width="9.109375" style="12"/>
    <col min="13565" max="13565" width="4.33203125" style="12" customWidth="1"/>
    <col min="13566" max="13566" width="5.33203125" style="12" customWidth="1"/>
    <col min="13567" max="13567" width="44.88671875" style="12" customWidth="1"/>
    <col min="13568" max="13568" width="13.6640625" style="12" customWidth="1"/>
    <col min="13569" max="13569" width="13.109375" style="12" customWidth="1"/>
    <col min="13570" max="13570" width="13.6640625" style="12" customWidth="1"/>
    <col min="13571" max="13572" width="9.5546875" style="12" customWidth="1"/>
    <col min="13573" max="13574" width="0" style="12" hidden="1" customWidth="1"/>
    <col min="13575" max="13820" width="9.109375" style="12"/>
    <col min="13821" max="13821" width="4.33203125" style="12" customWidth="1"/>
    <col min="13822" max="13822" width="5.33203125" style="12" customWidth="1"/>
    <col min="13823" max="13823" width="44.88671875" style="12" customWidth="1"/>
    <col min="13824" max="13824" width="13.6640625" style="12" customWidth="1"/>
    <col min="13825" max="13825" width="13.109375" style="12" customWidth="1"/>
    <col min="13826" max="13826" width="13.6640625" style="12" customWidth="1"/>
    <col min="13827" max="13828" width="9.5546875" style="12" customWidth="1"/>
    <col min="13829" max="13830" width="0" style="12" hidden="1" customWidth="1"/>
    <col min="13831" max="14076" width="9.109375" style="12"/>
    <col min="14077" max="14077" width="4.33203125" style="12" customWidth="1"/>
    <col min="14078" max="14078" width="5.33203125" style="12" customWidth="1"/>
    <col min="14079" max="14079" width="44.88671875" style="12" customWidth="1"/>
    <col min="14080" max="14080" width="13.6640625" style="12" customWidth="1"/>
    <col min="14081" max="14081" width="13.109375" style="12" customWidth="1"/>
    <col min="14082" max="14082" width="13.6640625" style="12" customWidth="1"/>
    <col min="14083" max="14084" width="9.5546875" style="12" customWidth="1"/>
    <col min="14085" max="14086" width="0" style="12" hidden="1" customWidth="1"/>
    <col min="14087" max="14332" width="9.109375" style="12"/>
    <col min="14333" max="14333" width="4.33203125" style="12" customWidth="1"/>
    <col min="14334" max="14334" width="5.33203125" style="12" customWidth="1"/>
    <col min="14335" max="14335" width="44.88671875" style="12" customWidth="1"/>
    <col min="14336" max="14336" width="13.6640625" style="12" customWidth="1"/>
    <col min="14337" max="14337" width="13.109375" style="12" customWidth="1"/>
    <col min="14338" max="14338" width="13.6640625" style="12" customWidth="1"/>
    <col min="14339" max="14340" width="9.5546875" style="12" customWidth="1"/>
    <col min="14341" max="14342" width="0" style="12" hidden="1" customWidth="1"/>
    <col min="14343" max="14588" width="9.109375" style="12"/>
    <col min="14589" max="14589" width="4.33203125" style="12" customWidth="1"/>
    <col min="14590" max="14590" width="5.33203125" style="12" customWidth="1"/>
    <col min="14591" max="14591" width="44.88671875" style="12" customWidth="1"/>
    <col min="14592" max="14592" width="13.6640625" style="12" customWidth="1"/>
    <col min="14593" max="14593" width="13.109375" style="12" customWidth="1"/>
    <col min="14594" max="14594" width="13.6640625" style="12" customWidth="1"/>
    <col min="14595" max="14596" width="9.5546875" style="12" customWidth="1"/>
    <col min="14597" max="14598" width="0" style="12" hidden="1" customWidth="1"/>
    <col min="14599" max="14844" width="9.109375" style="12"/>
    <col min="14845" max="14845" width="4.33203125" style="12" customWidth="1"/>
    <col min="14846" max="14846" width="5.33203125" style="12" customWidth="1"/>
    <col min="14847" max="14847" width="44.88671875" style="12" customWidth="1"/>
    <col min="14848" max="14848" width="13.6640625" style="12" customWidth="1"/>
    <col min="14849" max="14849" width="13.109375" style="12" customWidth="1"/>
    <col min="14850" max="14850" width="13.6640625" style="12" customWidth="1"/>
    <col min="14851" max="14852" width="9.5546875" style="12" customWidth="1"/>
    <col min="14853" max="14854" width="0" style="12" hidden="1" customWidth="1"/>
    <col min="14855" max="15100" width="9.109375" style="12"/>
    <col min="15101" max="15101" width="4.33203125" style="12" customWidth="1"/>
    <col min="15102" max="15102" width="5.33203125" style="12" customWidth="1"/>
    <col min="15103" max="15103" width="44.88671875" style="12" customWidth="1"/>
    <col min="15104" max="15104" width="13.6640625" style="12" customWidth="1"/>
    <col min="15105" max="15105" width="13.109375" style="12" customWidth="1"/>
    <col min="15106" max="15106" width="13.6640625" style="12" customWidth="1"/>
    <col min="15107" max="15108" width="9.5546875" style="12" customWidth="1"/>
    <col min="15109" max="15110" width="0" style="12" hidden="1" customWidth="1"/>
    <col min="15111" max="15356" width="9.109375" style="12"/>
    <col min="15357" max="15357" width="4.33203125" style="12" customWidth="1"/>
    <col min="15358" max="15358" width="5.33203125" style="12" customWidth="1"/>
    <col min="15359" max="15359" width="44.88671875" style="12" customWidth="1"/>
    <col min="15360" max="15360" width="13.6640625" style="12" customWidth="1"/>
    <col min="15361" max="15361" width="13.109375" style="12" customWidth="1"/>
    <col min="15362" max="15362" width="13.6640625" style="12" customWidth="1"/>
    <col min="15363" max="15364" width="9.5546875" style="12" customWidth="1"/>
    <col min="15365" max="15366" width="0" style="12" hidden="1" customWidth="1"/>
    <col min="15367" max="15612" width="9.109375" style="12"/>
    <col min="15613" max="15613" width="4.33203125" style="12" customWidth="1"/>
    <col min="15614" max="15614" width="5.33203125" style="12" customWidth="1"/>
    <col min="15615" max="15615" width="44.88671875" style="12" customWidth="1"/>
    <col min="15616" max="15616" width="13.6640625" style="12" customWidth="1"/>
    <col min="15617" max="15617" width="13.109375" style="12" customWidth="1"/>
    <col min="15618" max="15618" width="13.6640625" style="12" customWidth="1"/>
    <col min="15619" max="15620" width="9.5546875" style="12" customWidth="1"/>
    <col min="15621" max="15622" width="0" style="12" hidden="1" customWidth="1"/>
    <col min="15623" max="15868" width="9.109375" style="12"/>
    <col min="15869" max="15869" width="4.33203125" style="12" customWidth="1"/>
    <col min="15870" max="15870" width="5.33203125" style="12" customWidth="1"/>
    <col min="15871" max="15871" width="44.88671875" style="12" customWidth="1"/>
    <col min="15872" max="15872" width="13.6640625" style="12" customWidth="1"/>
    <col min="15873" max="15873" width="13.109375" style="12" customWidth="1"/>
    <col min="15874" max="15874" width="13.6640625" style="12" customWidth="1"/>
    <col min="15875" max="15876" width="9.5546875" style="12" customWidth="1"/>
    <col min="15877" max="15878" width="0" style="12" hidden="1" customWidth="1"/>
    <col min="15879" max="16124" width="9.109375" style="12"/>
    <col min="16125" max="16125" width="4.33203125" style="12" customWidth="1"/>
    <col min="16126" max="16126" width="5.33203125" style="12" customWidth="1"/>
    <col min="16127" max="16127" width="44.88671875" style="12" customWidth="1"/>
    <col min="16128" max="16128" width="13.6640625" style="12" customWidth="1"/>
    <col min="16129" max="16129" width="13.109375" style="12" customWidth="1"/>
    <col min="16130" max="16130" width="13.6640625" style="12" customWidth="1"/>
    <col min="16131" max="16132" width="9.5546875" style="12" customWidth="1"/>
    <col min="16133" max="16134" width="0" style="12" hidden="1" customWidth="1"/>
    <col min="16135" max="16378" width="9.109375" style="12"/>
    <col min="16379" max="16384" width="9.109375" style="12" customWidth="1"/>
  </cols>
  <sheetData>
    <row r="1" spans="1:4">
      <c r="A1" s="107" t="str">
        <f>SAŽETAK!A1</f>
        <v>REBALANS I. FINANCIJSKOG  PLANA OSNOVNE ŠKOLE ANTUNA MASLE - ORAŠAC ZA 2026. GODINU</v>
      </c>
      <c r="B1" s="107"/>
      <c r="C1" s="107"/>
      <c r="D1" s="107"/>
    </row>
    <row r="3" spans="1:4" ht="18">
      <c r="A3" s="106" t="s">
        <v>84</v>
      </c>
      <c r="B3" s="106"/>
      <c r="C3" s="106"/>
      <c r="D3" s="106"/>
    </row>
    <row r="4" spans="1:4" ht="16.2" thickBot="1">
      <c r="A4" s="104" t="s">
        <v>167</v>
      </c>
      <c r="B4" s="104"/>
      <c r="C4" s="104"/>
      <c r="D4" s="104"/>
    </row>
    <row r="5" spans="1:4" ht="28.2" thickBot="1">
      <c r="A5" s="15" t="s">
        <v>0</v>
      </c>
      <c r="B5" s="15" t="s">
        <v>166</v>
      </c>
      <c r="C5" s="15" t="s">
        <v>229</v>
      </c>
      <c r="D5" s="15" t="s">
        <v>230</v>
      </c>
    </row>
    <row r="6" spans="1:4">
      <c r="A6" s="22" t="s">
        <v>219</v>
      </c>
      <c r="B6" s="70">
        <f>SUM(B7+B9+B11+B13+B15+B17+B19+B21+B23)</f>
        <v>1348900</v>
      </c>
      <c r="C6" s="70">
        <f t="shared" ref="C6:D6" si="0">SUM(C7+C9+C11+C13+C15+C17+C19+C21+C23)</f>
        <v>39000</v>
      </c>
      <c r="D6" s="70">
        <f t="shared" si="0"/>
        <v>1387900</v>
      </c>
    </row>
    <row r="7" spans="1:4">
      <c r="A7" s="23" t="s">
        <v>57</v>
      </c>
      <c r="B7" s="73">
        <f t="shared" ref="B7:D7" si="1">B8</f>
        <v>95608</v>
      </c>
      <c r="C7" s="73">
        <f t="shared" si="1"/>
        <v>39000</v>
      </c>
      <c r="D7" s="73">
        <f t="shared" si="1"/>
        <v>134608</v>
      </c>
    </row>
    <row r="8" spans="1:4">
      <c r="A8" s="20" t="s">
        <v>168</v>
      </c>
      <c r="B8" s="72">
        <v>95608</v>
      </c>
      <c r="C8" s="72">
        <v>39000</v>
      </c>
      <c r="D8" s="72">
        <f>SUM(B8:C8)</f>
        <v>134608</v>
      </c>
    </row>
    <row r="9" spans="1:4">
      <c r="A9" s="23" t="s">
        <v>169</v>
      </c>
      <c r="B9" s="73"/>
      <c r="C9" s="73"/>
      <c r="D9" s="73"/>
    </row>
    <row r="10" spans="1:4">
      <c r="A10" s="20" t="s">
        <v>168</v>
      </c>
      <c r="B10" s="72"/>
      <c r="C10" s="72"/>
      <c r="D10" s="72"/>
    </row>
    <row r="11" spans="1:4">
      <c r="A11" s="23" t="s">
        <v>170</v>
      </c>
      <c r="B11" s="73"/>
      <c r="C11" s="73"/>
      <c r="D11" s="73"/>
    </row>
    <row r="12" spans="1:4">
      <c r="A12" s="20" t="s">
        <v>96</v>
      </c>
      <c r="B12" s="72"/>
      <c r="C12" s="72"/>
      <c r="D12" s="72"/>
    </row>
    <row r="13" spans="1:4">
      <c r="A13" s="23" t="s">
        <v>223</v>
      </c>
      <c r="B13" s="73"/>
      <c r="C13" s="73"/>
      <c r="D13" s="73"/>
    </row>
    <row r="14" spans="1:4">
      <c r="A14" s="20" t="s">
        <v>171</v>
      </c>
      <c r="B14" s="72"/>
      <c r="C14" s="72"/>
      <c r="D14" s="72"/>
    </row>
    <row r="15" spans="1:4">
      <c r="A15" s="23" t="s">
        <v>3</v>
      </c>
      <c r="B15" s="73">
        <f t="shared" ref="B15:D15" si="2">B16</f>
        <v>66000</v>
      </c>
      <c r="C15" s="73">
        <f t="shared" si="2"/>
        <v>0</v>
      </c>
      <c r="D15" s="73">
        <f t="shared" si="2"/>
        <v>66000</v>
      </c>
    </row>
    <row r="16" spans="1:4">
      <c r="A16" s="20" t="s">
        <v>168</v>
      </c>
      <c r="B16" s="72">
        <v>66000</v>
      </c>
      <c r="C16" s="72"/>
      <c r="D16" s="72">
        <v>66000</v>
      </c>
    </row>
    <row r="17" spans="1:7">
      <c r="A17" s="23" t="s">
        <v>78</v>
      </c>
      <c r="B17" s="73">
        <f t="shared" ref="B17:D17" si="3">B18</f>
        <v>85</v>
      </c>
      <c r="C17" s="73">
        <f t="shared" si="3"/>
        <v>0</v>
      </c>
      <c r="D17" s="73">
        <f t="shared" si="3"/>
        <v>85</v>
      </c>
    </row>
    <row r="18" spans="1:7">
      <c r="A18" s="20" t="s">
        <v>168</v>
      </c>
      <c r="B18" s="72">
        <v>85</v>
      </c>
      <c r="C18" s="72"/>
      <c r="D18" s="72">
        <v>85</v>
      </c>
    </row>
    <row r="19" spans="1:7">
      <c r="A19" s="23" t="s">
        <v>228</v>
      </c>
      <c r="B19" s="73">
        <f t="shared" ref="B19:D19" si="4">B20</f>
        <v>25027</v>
      </c>
      <c r="C19" s="73">
        <f t="shared" si="4"/>
        <v>0</v>
      </c>
      <c r="D19" s="73">
        <f t="shared" si="4"/>
        <v>25027</v>
      </c>
    </row>
    <row r="20" spans="1:7">
      <c r="A20" s="20" t="s">
        <v>168</v>
      </c>
      <c r="B20" s="72">
        <f>23312+1715</f>
        <v>25027</v>
      </c>
      <c r="C20" s="72"/>
      <c r="D20" s="72">
        <f t="shared" ref="D20" si="5">23312+1715</f>
        <v>25027</v>
      </c>
    </row>
    <row r="21" spans="1:7" ht="27.6">
      <c r="A21" s="23" t="s">
        <v>46</v>
      </c>
      <c r="B21" s="73">
        <f t="shared" ref="B21:D21" si="6">B22</f>
        <v>1075000</v>
      </c>
      <c r="C21" s="73">
        <f t="shared" si="6"/>
        <v>0</v>
      </c>
      <c r="D21" s="73">
        <f t="shared" si="6"/>
        <v>1075000</v>
      </c>
    </row>
    <row r="22" spans="1:7">
      <c r="A22" s="20" t="s">
        <v>92</v>
      </c>
      <c r="B22" s="72">
        <v>1075000</v>
      </c>
      <c r="C22" s="72"/>
      <c r="D22" s="72">
        <v>1075000</v>
      </c>
    </row>
    <row r="23" spans="1:7">
      <c r="A23" s="23" t="s">
        <v>61</v>
      </c>
      <c r="B23" s="73">
        <f t="shared" ref="B23:D23" si="7">SUM(B24:B28)</f>
        <v>87180</v>
      </c>
      <c r="C23" s="73">
        <f t="shared" si="7"/>
        <v>0</v>
      </c>
      <c r="D23" s="73">
        <f t="shared" si="7"/>
        <v>87180</v>
      </c>
    </row>
    <row r="24" spans="1:7">
      <c r="A24" s="20" t="s">
        <v>90</v>
      </c>
      <c r="B24" s="72"/>
      <c r="C24" s="72"/>
      <c r="D24" s="72"/>
    </row>
    <row r="25" spans="1:7">
      <c r="A25" s="20" t="s">
        <v>92</v>
      </c>
      <c r="B25" s="72">
        <f>58350+11000</f>
        <v>69350</v>
      </c>
      <c r="C25" s="72"/>
      <c r="D25" s="72">
        <f t="shared" ref="D25" si="8">58350+11000</f>
        <v>69350</v>
      </c>
    </row>
    <row r="26" spans="1:7">
      <c r="A26" s="20" t="s">
        <v>99</v>
      </c>
      <c r="B26" s="72">
        <v>17730</v>
      </c>
      <c r="C26" s="72"/>
      <c r="D26" s="72">
        <v>17730</v>
      </c>
    </row>
    <row r="27" spans="1:7">
      <c r="A27" s="20" t="s">
        <v>106</v>
      </c>
      <c r="B27" s="72">
        <v>100</v>
      </c>
      <c r="C27" s="72"/>
      <c r="D27" s="72">
        <v>100</v>
      </c>
    </row>
    <row r="28" spans="1:7">
      <c r="A28" s="20" t="s">
        <v>110</v>
      </c>
      <c r="B28" s="72"/>
      <c r="C28" s="72"/>
      <c r="D28" s="72"/>
    </row>
    <row r="29" spans="1:7">
      <c r="A29" s="22" t="s">
        <v>218</v>
      </c>
      <c r="B29" s="70">
        <f t="shared" ref="B29:D29" si="9">SUM(B30+B38+B41+B49+B57+B59+B65+B71)</f>
        <v>1348900</v>
      </c>
      <c r="C29" s="70">
        <f t="shared" si="9"/>
        <v>39000</v>
      </c>
      <c r="D29" s="70">
        <f t="shared" si="9"/>
        <v>1387900</v>
      </c>
      <c r="G29" s="77"/>
    </row>
    <row r="30" spans="1:7">
      <c r="A30" s="23" t="s">
        <v>57</v>
      </c>
      <c r="B30" s="73">
        <f t="shared" ref="B30:D30" si="10">SUM(B31:B37)</f>
        <v>95608</v>
      </c>
      <c r="C30" s="73">
        <f>SUM(C31:C37)</f>
        <v>39000</v>
      </c>
      <c r="D30" s="73">
        <f t="shared" si="10"/>
        <v>134608</v>
      </c>
    </row>
    <row r="31" spans="1:7">
      <c r="A31" s="20" t="s">
        <v>115</v>
      </c>
      <c r="B31" s="72">
        <v>68895</v>
      </c>
      <c r="C31" s="72"/>
      <c r="D31" s="72">
        <v>68895</v>
      </c>
    </row>
    <row r="32" spans="1:7">
      <c r="A32" s="20" t="s">
        <v>117</v>
      </c>
      <c r="B32" s="72">
        <v>4200</v>
      </c>
      <c r="C32" s="72"/>
      <c r="D32" s="72">
        <v>4200</v>
      </c>
    </row>
    <row r="33" spans="1:4">
      <c r="A33" s="20" t="s">
        <v>119</v>
      </c>
      <c r="B33" s="72">
        <v>11443</v>
      </c>
      <c r="C33" s="72"/>
      <c r="D33" s="72">
        <v>11443</v>
      </c>
    </row>
    <row r="34" spans="1:4">
      <c r="A34" s="20" t="s">
        <v>122</v>
      </c>
      <c r="B34" s="72">
        <v>2920</v>
      </c>
      <c r="C34" s="72"/>
      <c r="D34" s="72">
        <v>2920</v>
      </c>
    </row>
    <row r="35" spans="1:4">
      <c r="A35" s="20" t="s">
        <v>127</v>
      </c>
      <c r="B35" s="72">
        <v>200</v>
      </c>
      <c r="C35" s="72"/>
      <c r="D35" s="72">
        <v>200</v>
      </c>
    </row>
    <row r="36" spans="1:4">
      <c r="A36" s="20" t="s">
        <v>133</v>
      </c>
      <c r="B36" s="72">
        <v>5950</v>
      </c>
      <c r="C36" s="72">
        <v>39000</v>
      </c>
      <c r="D36" s="72">
        <f>SUM(B36:C36)</f>
        <v>44950</v>
      </c>
    </row>
    <row r="37" spans="1:4">
      <c r="A37" s="20" t="s">
        <v>152</v>
      </c>
      <c r="B37" s="72">
        <v>2000</v>
      </c>
      <c r="C37" s="72"/>
      <c r="D37" s="72">
        <v>2000</v>
      </c>
    </row>
    <row r="38" spans="1:4">
      <c r="A38" s="23" t="s">
        <v>72</v>
      </c>
      <c r="B38" s="73"/>
      <c r="C38" s="73"/>
      <c r="D38" s="73"/>
    </row>
    <row r="39" spans="1:4">
      <c r="A39" s="20" t="s">
        <v>133</v>
      </c>
      <c r="B39" s="72"/>
      <c r="C39" s="72"/>
      <c r="D39" s="72"/>
    </row>
    <row r="40" spans="1:4">
      <c r="A40" s="20" t="s">
        <v>152</v>
      </c>
      <c r="B40" s="72"/>
      <c r="C40" s="72"/>
      <c r="D40" s="72"/>
    </row>
    <row r="41" spans="1:4">
      <c r="A41" s="23" t="s">
        <v>223</v>
      </c>
      <c r="B41" s="73"/>
      <c r="C41" s="73"/>
      <c r="D41" s="73"/>
    </row>
    <row r="42" spans="1:4" s="87" customFormat="1">
      <c r="A42" s="85" t="s">
        <v>224</v>
      </c>
      <c r="B42" s="86"/>
      <c r="C42" s="86"/>
      <c r="D42" s="86"/>
    </row>
    <row r="43" spans="1:4" s="87" customFormat="1">
      <c r="A43" s="85" t="s">
        <v>225</v>
      </c>
      <c r="B43" s="86"/>
      <c r="C43" s="86"/>
      <c r="D43" s="86"/>
    </row>
    <row r="44" spans="1:4" s="87" customFormat="1">
      <c r="A44" s="20" t="s">
        <v>122</v>
      </c>
      <c r="B44" s="86"/>
      <c r="C44" s="86"/>
      <c r="D44" s="86"/>
    </row>
    <row r="45" spans="1:4">
      <c r="A45" s="20" t="s">
        <v>127</v>
      </c>
      <c r="B45" s="72"/>
      <c r="C45" s="72"/>
      <c r="D45" s="72"/>
    </row>
    <row r="46" spans="1:4">
      <c r="A46" s="20" t="s">
        <v>133</v>
      </c>
      <c r="B46" s="72"/>
      <c r="C46" s="72"/>
      <c r="D46" s="72"/>
    </row>
    <row r="47" spans="1:4">
      <c r="A47" s="20" t="s">
        <v>142</v>
      </c>
      <c r="B47" s="72"/>
      <c r="C47" s="72"/>
      <c r="D47" s="72"/>
    </row>
    <row r="48" spans="1:4">
      <c r="A48" s="20" t="s">
        <v>160</v>
      </c>
      <c r="B48" s="72"/>
      <c r="C48" s="72"/>
      <c r="D48" s="72"/>
    </row>
    <row r="49" spans="1:4">
      <c r="A49" s="23" t="s">
        <v>3</v>
      </c>
      <c r="B49" s="73">
        <f t="shared" ref="B49:D49" si="11">SUM(B50:B56)</f>
        <v>66000</v>
      </c>
      <c r="C49" s="73">
        <f t="shared" si="11"/>
        <v>0</v>
      </c>
      <c r="D49" s="73">
        <f t="shared" si="11"/>
        <v>66000</v>
      </c>
    </row>
    <row r="50" spans="1:4">
      <c r="A50" s="20" t="s">
        <v>122</v>
      </c>
      <c r="B50" s="72">
        <v>3380</v>
      </c>
      <c r="C50" s="72"/>
      <c r="D50" s="72">
        <v>3380</v>
      </c>
    </row>
    <row r="51" spans="1:4">
      <c r="A51" s="20" t="s">
        <v>127</v>
      </c>
      <c r="B51" s="72">
        <v>23935</v>
      </c>
      <c r="C51" s="72"/>
      <c r="D51" s="72">
        <v>23935</v>
      </c>
    </row>
    <row r="52" spans="1:4">
      <c r="A52" s="20" t="s">
        <v>133</v>
      </c>
      <c r="B52" s="72">
        <v>28535</v>
      </c>
      <c r="C52" s="72"/>
      <c r="D52" s="72">
        <v>28535</v>
      </c>
    </row>
    <row r="53" spans="1:4">
      <c r="A53" s="20" t="s">
        <v>142</v>
      </c>
      <c r="B53" s="72">
        <v>2050</v>
      </c>
      <c r="C53" s="72"/>
      <c r="D53" s="72">
        <v>2050</v>
      </c>
    </row>
    <row r="54" spans="1:4">
      <c r="A54" s="20" t="s">
        <v>149</v>
      </c>
      <c r="B54" s="72">
        <v>100</v>
      </c>
      <c r="C54" s="72"/>
      <c r="D54" s="72">
        <v>100</v>
      </c>
    </row>
    <row r="55" spans="1:4">
      <c r="A55" s="20" t="s">
        <v>160</v>
      </c>
      <c r="B55" s="72">
        <v>8000</v>
      </c>
      <c r="C55" s="72"/>
      <c r="D55" s="72">
        <v>8000</v>
      </c>
    </row>
    <row r="56" spans="1:4">
      <c r="A56" s="20" t="s">
        <v>163</v>
      </c>
      <c r="B56" s="72"/>
      <c r="C56" s="72"/>
      <c r="D56" s="72"/>
    </row>
    <row r="57" spans="1:4">
      <c r="A57" s="23" t="s">
        <v>78</v>
      </c>
      <c r="B57" s="73">
        <f>SUM(B58)</f>
        <v>85</v>
      </c>
      <c r="C57" s="73">
        <f t="shared" ref="C57:D57" si="12">SUM(C58)</f>
        <v>0</v>
      </c>
      <c r="D57" s="73">
        <f t="shared" si="12"/>
        <v>85</v>
      </c>
    </row>
    <row r="58" spans="1:4">
      <c r="A58" s="20" t="s">
        <v>127</v>
      </c>
      <c r="B58" s="72">
        <v>85</v>
      </c>
      <c r="C58" s="72"/>
      <c r="D58" s="72">
        <v>85</v>
      </c>
    </row>
    <row r="59" spans="1:4">
      <c r="A59" s="23" t="s">
        <v>228</v>
      </c>
      <c r="B59" s="73">
        <f t="shared" ref="B59:D59" si="13">SUM(B60:B64)</f>
        <v>25027</v>
      </c>
      <c r="C59" s="73">
        <f t="shared" si="13"/>
        <v>0</v>
      </c>
      <c r="D59" s="73">
        <f t="shared" si="13"/>
        <v>25027</v>
      </c>
    </row>
    <row r="60" spans="1:4">
      <c r="A60" s="20" t="s">
        <v>115</v>
      </c>
      <c r="B60" s="72">
        <v>20010</v>
      </c>
      <c r="C60" s="72"/>
      <c r="D60" s="72">
        <v>20010</v>
      </c>
    </row>
    <row r="61" spans="1:4">
      <c r="A61" s="20" t="s">
        <v>117</v>
      </c>
      <c r="B61" s="72"/>
      <c r="C61" s="72"/>
      <c r="D61" s="72"/>
    </row>
    <row r="62" spans="1:4">
      <c r="A62" s="20" t="s">
        <v>119</v>
      </c>
      <c r="B62" s="72">
        <v>3302</v>
      </c>
      <c r="C62" s="72"/>
      <c r="D62" s="72">
        <v>3302</v>
      </c>
    </row>
    <row r="63" spans="1:4">
      <c r="A63" s="20" t="s">
        <v>122</v>
      </c>
      <c r="B63" s="72"/>
      <c r="C63" s="72"/>
      <c r="D63" s="72"/>
    </row>
    <row r="64" spans="1:4">
      <c r="A64" s="20" t="s">
        <v>127</v>
      </c>
      <c r="B64" s="72">
        <v>1715</v>
      </c>
      <c r="C64" s="72"/>
      <c r="D64" s="72">
        <v>1715</v>
      </c>
    </row>
    <row r="65" spans="1:4" ht="27.6">
      <c r="A65" s="23" t="s">
        <v>46</v>
      </c>
      <c r="B65" s="74">
        <f t="shared" ref="B65:D65" si="14">SUM(B66:B70)</f>
        <v>1075000</v>
      </c>
      <c r="C65" s="74">
        <f t="shared" si="14"/>
        <v>0</v>
      </c>
      <c r="D65" s="74">
        <f t="shared" si="14"/>
        <v>1075000</v>
      </c>
    </row>
    <row r="66" spans="1:4">
      <c r="A66" s="20" t="s">
        <v>115</v>
      </c>
      <c r="B66" s="72">
        <v>848000</v>
      </c>
      <c r="C66" s="72"/>
      <c r="D66" s="72">
        <v>848000</v>
      </c>
    </row>
    <row r="67" spans="1:4">
      <c r="A67" s="20" t="s">
        <v>117</v>
      </c>
      <c r="B67" s="72">
        <f>16600+3500+3000+10500+900</f>
        <v>34500</v>
      </c>
      <c r="C67" s="72"/>
      <c r="D67" s="72">
        <f t="shared" ref="D67" si="15">16600+3500+3000+10500+900</f>
        <v>34500</v>
      </c>
    </row>
    <row r="68" spans="1:4">
      <c r="A68" s="20" t="s">
        <v>119</v>
      </c>
      <c r="B68" s="72">
        <v>140000</v>
      </c>
      <c r="C68" s="72"/>
      <c r="D68" s="72">
        <v>140000</v>
      </c>
    </row>
    <row r="69" spans="1:4">
      <c r="A69" s="20" t="s">
        <v>122</v>
      </c>
      <c r="B69" s="72">
        <v>50000</v>
      </c>
      <c r="C69" s="72"/>
      <c r="D69" s="72">
        <v>50000</v>
      </c>
    </row>
    <row r="70" spans="1:4">
      <c r="A70" s="20" t="s">
        <v>142</v>
      </c>
      <c r="B70" s="72">
        <v>2500</v>
      </c>
      <c r="C70" s="72"/>
      <c r="D70" s="72">
        <v>2500</v>
      </c>
    </row>
    <row r="71" spans="1:4">
      <c r="A71" s="23" t="s">
        <v>61</v>
      </c>
      <c r="B71" s="73">
        <f>SUM(B72:B81)</f>
        <v>87180</v>
      </c>
      <c r="C71" s="73">
        <f>SUM(C72:C81)</f>
        <v>0</v>
      </c>
      <c r="D71" s="73">
        <f>SUM(D72:D81)</f>
        <v>87180</v>
      </c>
    </row>
    <row r="72" spans="1:4">
      <c r="A72" s="20" t="s">
        <v>115</v>
      </c>
      <c r="B72" s="72">
        <v>8500</v>
      </c>
      <c r="C72" s="72"/>
      <c r="D72" s="72">
        <v>8500</v>
      </c>
    </row>
    <row r="73" spans="1:4">
      <c r="A73" s="20" t="s">
        <v>117</v>
      </c>
      <c r="B73" s="72"/>
      <c r="C73" s="72"/>
      <c r="D73" s="72"/>
    </row>
    <row r="74" spans="1:4">
      <c r="A74" s="20" t="s">
        <v>119</v>
      </c>
      <c r="B74" s="72">
        <v>1400</v>
      </c>
      <c r="C74" s="72"/>
      <c r="D74" s="72">
        <v>1400</v>
      </c>
    </row>
    <row r="75" spans="1:4">
      <c r="A75" s="20" t="s">
        <v>122</v>
      </c>
      <c r="B75" s="72">
        <v>400</v>
      </c>
      <c r="C75" s="72"/>
      <c r="D75" s="72">
        <v>400</v>
      </c>
    </row>
    <row r="76" spans="1:4">
      <c r="A76" s="20" t="s">
        <v>127</v>
      </c>
      <c r="B76" s="72">
        <f>300+270+200+500+800+700+500+200+600+57750</f>
        <v>61820</v>
      </c>
      <c r="C76" s="72"/>
      <c r="D76" s="72">
        <f t="shared" ref="D76" si="16">300+270+200+500+800+700+500+200+600+57750</f>
        <v>61820</v>
      </c>
    </row>
    <row r="77" spans="1:4">
      <c r="A77" s="20" t="s">
        <v>133</v>
      </c>
      <c r="B77" s="72">
        <v>2390</v>
      </c>
      <c r="C77" s="72"/>
      <c r="D77" s="72">
        <v>2390</v>
      </c>
    </row>
    <row r="78" spans="1:4">
      <c r="A78" s="20" t="s">
        <v>149</v>
      </c>
      <c r="B78" s="72"/>
      <c r="C78" s="72"/>
      <c r="D78" s="72"/>
    </row>
    <row r="79" spans="1:4">
      <c r="A79" s="20" t="s">
        <v>156</v>
      </c>
      <c r="B79" s="72">
        <v>600</v>
      </c>
      <c r="C79" s="72"/>
      <c r="D79" s="72">
        <v>600</v>
      </c>
    </row>
    <row r="80" spans="1:4">
      <c r="A80" s="20" t="s">
        <v>160</v>
      </c>
      <c r="B80" s="72">
        <v>1070</v>
      </c>
      <c r="C80" s="72"/>
      <c r="D80" s="72">
        <v>1070</v>
      </c>
    </row>
    <row r="81" spans="1:4">
      <c r="A81" s="20" t="s">
        <v>163</v>
      </c>
      <c r="B81" s="72">
        <v>11000</v>
      </c>
      <c r="C81" s="72"/>
      <c r="D81" s="72">
        <v>11000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sqref="A1:L1"/>
    </sheetView>
  </sheetViews>
  <sheetFormatPr defaultRowHeight="14.4"/>
  <cols>
    <col min="1" max="1" width="37.6640625" customWidth="1"/>
    <col min="2" max="5" width="37.6640625" hidden="1" customWidth="1"/>
    <col min="6" max="7" width="17.6640625" hidden="1" customWidth="1"/>
    <col min="8" max="8" width="17.6640625" customWidth="1"/>
    <col min="9" max="9" width="17.6640625" hidden="1" customWidth="1"/>
    <col min="10" max="10" width="17.6640625" customWidth="1"/>
    <col min="11" max="11" width="17.6640625" hidden="1" customWidth="1"/>
    <col min="12" max="12" width="17.6640625" customWidth="1"/>
  </cols>
  <sheetData>
    <row r="1" spans="1:12">
      <c r="A1" s="109" t="str">
        <f>SAŽETAK!A1</f>
        <v>REBALANS I. FINANCIJSKOG  PLANA OSNOVNE ŠKOLE ANTUNA MASLE - ORAŠAC ZA 2026. GODINU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7.399999999999999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6">
      <c r="A3" s="97" t="s">
        <v>172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17.399999999999999">
      <c r="A4" s="24"/>
      <c r="B4" s="24"/>
      <c r="C4" s="24"/>
      <c r="D4" s="24"/>
      <c r="E4" s="24"/>
      <c r="F4" s="24"/>
      <c r="G4" s="24"/>
      <c r="H4" s="24"/>
      <c r="I4" s="25"/>
      <c r="J4" s="25"/>
      <c r="K4" s="25"/>
      <c r="L4" s="25"/>
    </row>
    <row r="5" spans="1:12" ht="15.6">
      <c r="A5" s="97" t="s">
        <v>186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7.399999999999999">
      <c r="A6" s="24"/>
      <c r="B6" s="24"/>
      <c r="C6" s="24"/>
      <c r="D6" s="24"/>
      <c r="E6" s="24"/>
      <c r="F6" s="24"/>
      <c r="G6" s="24"/>
      <c r="H6" s="24"/>
      <c r="I6" s="25"/>
      <c r="J6" s="25"/>
      <c r="K6" s="25"/>
      <c r="L6" s="25"/>
    </row>
    <row r="7" spans="1:12" ht="15.6">
      <c r="A7" s="97" t="s">
        <v>187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7.399999999999999">
      <c r="A8" s="24"/>
      <c r="B8" s="24"/>
      <c r="C8" s="24"/>
      <c r="D8" s="24"/>
      <c r="E8" s="24"/>
      <c r="F8" s="24"/>
      <c r="G8" s="24"/>
      <c r="H8" s="24"/>
      <c r="I8" s="25"/>
      <c r="J8" s="25"/>
      <c r="K8" s="25"/>
      <c r="L8" s="25"/>
    </row>
    <row r="9" spans="1:12" ht="30.75" customHeight="1">
      <c r="A9" s="44" t="s">
        <v>188</v>
      </c>
      <c r="B9" s="45"/>
      <c r="C9" s="45"/>
      <c r="D9" s="45"/>
      <c r="E9" s="45"/>
      <c r="F9" s="82" t="s">
        <v>221</v>
      </c>
      <c r="G9" s="110" t="s">
        <v>214</v>
      </c>
      <c r="H9" s="111"/>
      <c r="I9" s="112" t="s">
        <v>229</v>
      </c>
      <c r="J9" s="113"/>
      <c r="K9" s="112" t="s">
        <v>230</v>
      </c>
      <c r="L9" s="113"/>
    </row>
    <row r="10" spans="1:12">
      <c r="A10" s="44"/>
      <c r="B10" s="45"/>
      <c r="C10" s="45"/>
      <c r="D10" s="45"/>
      <c r="E10" s="45"/>
      <c r="F10" s="46" t="s">
        <v>182</v>
      </c>
      <c r="G10" s="46" t="s">
        <v>182</v>
      </c>
      <c r="H10" s="46" t="s">
        <v>183</v>
      </c>
      <c r="I10" s="45" t="s">
        <v>182</v>
      </c>
      <c r="J10" s="45" t="s">
        <v>183</v>
      </c>
      <c r="K10" s="45" t="s">
        <v>182</v>
      </c>
      <c r="L10" s="45" t="s">
        <v>183</v>
      </c>
    </row>
    <row r="11" spans="1:12" s="50" customFormat="1">
      <c r="A11" s="47" t="s">
        <v>189</v>
      </c>
      <c r="B11" s="48"/>
      <c r="C11" s="48"/>
      <c r="D11" s="48"/>
      <c r="E11" s="48"/>
      <c r="F11" s="49">
        <f>+F12</f>
        <v>5931319.3700000001</v>
      </c>
      <c r="G11" s="49">
        <f t="shared" ref="G11:L12" si="0">+G12</f>
        <v>1348900</v>
      </c>
      <c r="H11" s="49">
        <f t="shared" si="0"/>
        <v>1348900</v>
      </c>
      <c r="I11" s="75">
        <f t="shared" si="0"/>
        <v>39000</v>
      </c>
      <c r="J11" s="75">
        <f t="shared" si="0"/>
        <v>39000</v>
      </c>
      <c r="K11" s="75">
        <f t="shared" si="0"/>
        <v>0</v>
      </c>
      <c r="L11" s="75">
        <f t="shared" si="0"/>
        <v>1387900</v>
      </c>
    </row>
    <row r="12" spans="1:12" s="50" customFormat="1">
      <c r="A12" s="47" t="s">
        <v>190</v>
      </c>
      <c r="B12" s="48"/>
      <c r="C12" s="48"/>
      <c r="D12" s="48"/>
      <c r="E12" s="48"/>
      <c r="F12" s="49">
        <f>+F13</f>
        <v>5931319.3700000001</v>
      </c>
      <c r="G12" s="49">
        <f t="shared" si="0"/>
        <v>1348900</v>
      </c>
      <c r="H12" s="49">
        <f t="shared" si="0"/>
        <v>1348900</v>
      </c>
      <c r="I12" s="75">
        <f t="shared" si="0"/>
        <v>39000</v>
      </c>
      <c r="J12" s="75">
        <f t="shared" si="0"/>
        <v>39000</v>
      </c>
      <c r="K12" s="75">
        <f t="shared" si="0"/>
        <v>0</v>
      </c>
      <c r="L12" s="75">
        <f t="shared" si="0"/>
        <v>1387900</v>
      </c>
    </row>
    <row r="13" spans="1:12">
      <c r="A13" s="51" t="s">
        <v>191</v>
      </c>
      <c r="B13" s="52"/>
      <c r="C13" s="52"/>
      <c r="D13" s="52"/>
      <c r="E13" s="52"/>
      <c r="F13" s="53">
        <f>+'[1]POSEBNI DIO'!F4</f>
        <v>5931319.3700000001</v>
      </c>
      <c r="G13" s="53">
        <f>'PRIHODI I RASHODI PO IZVORIMA'!B29</f>
        <v>1348900</v>
      </c>
      <c r="H13" s="53">
        <f>'PRIHODI I RASHODI PO IZVORIMA'!B29</f>
        <v>1348900</v>
      </c>
      <c r="I13" s="53">
        <f>'PRIHODI I RASHODI PO IZVORIMA'!C29</f>
        <v>39000</v>
      </c>
      <c r="J13" s="53">
        <v>39000</v>
      </c>
      <c r="K13" s="53">
        <f>'PRIHODI I RASHODI PO IZVORIMA'!E29</f>
        <v>0</v>
      </c>
      <c r="L13" s="53">
        <f>'PRIHODI I RASHODI PO IZVORIMA'!D29</f>
        <v>1387900</v>
      </c>
    </row>
    <row r="22" spans="6:12">
      <c r="F22" s="81"/>
      <c r="G22" s="108"/>
      <c r="H22" s="108"/>
      <c r="I22" s="108"/>
      <c r="J22" s="108"/>
      <c r="K22" s="108"/>
      <c r="L22" s="108"/>
    </row>
  </sheetData>
  <mergeCells count="10">
    <mergeCell ref="G22:H22"/>
    <mergeCell ref="I22:J22"/>
    <mergeCell ref="K22:L22"/>
    <mergeCell ref="A1:L1"/>
    <mergeCell ref="A3:L3"/>
    <mergeCell ref="A5:L5"/>
    <mergeCell ref="A7:L7"/>
    <mergeCell ref="G9:H9"/>
    <mergeCell ref="I9:J9"/>
    <mergeCell ref="K9:L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2"/>
  <sheetViews>
    <sheetView showGridLines="0" workbookViewId="0">
      <selection sqref="A1:D1"/>
    </sheetView>
  </sheetViews>
  <sheetFormatPr defaultColWidth="9.109375" defaultRowHeight="11.4"/>
  <cols>
    <col min="1" max="1" width="55.6640625" style="1" customWidth="1"/>
    <col min="2" max="4" width="22.33203125" style="1" customWidth="1"/>
    <col min="5" max="16384" width="9.109375" style="1"/>
  </cols>
  <sheetData>
    <row r="1" spans="1:13" ht="42.75" customHeight="1">
      <c r="A1" s="115" t="str">
        <f>SAŽETAK!A1</f>
        <v>REBALANS I. FINANCIJSKOG  PLANA OSNOVNE ŠKOLE ANTUNA MASLE - ORAŠAC ZA 2026. GODINU</v>
      </c>
      <c r="B1" s="115"/>
      <c r="C1" s="115"/>
      <c r="D1" s="115"/>
    </row>
    <row r="2" spans="1:13" ht="16.2" thickBot="1">
      <c r="A2" s="114" t="s">
        <v>216</v>
      </c>
      <c r="B2" s="114"/>
      <c r="C2" s="114"/>
      <c r="D2" s="114"/>
      <c r="E2" s="68"/>
      <c r="F2" s="68"/>
      <c r="G2" s="68"/>
      <c r="H2" s="68"/>
      <c r="I2" s="68"/>
      <c r="J2" s="68"/>
      <c r="K2" s="68"/>
      <c r="L2" s="68"/>
      <c r="M2" s="68"/>
    </row>
    <row r="3" spans="1:13" ht="16.2" thickBot="1">
      <c r="A3" s="69"/>
      <c r="B3" s="69"/>
      <c r="C3" s="69"/>
      <c r="D3" s="69"/>
      <c r="E3" s="68"/>
      <c r="F3" s="68"/>
      <c r="G3" s="68"/>
      <c r="H3" s="68"/>
      <c r="I3" s="68"/>
      <c r="J3" s="68"/>
      <c r="K3" s="68"/>
      <c r="L3" s="68"/>
      <c r="M3" s="68"/>
    </row>
    <row r="4" spans="1:13" ht="13.2" thickBot="1">
      <c r="A4" s="2" t="s">
        <v>0</v>
      </c>
      <c r="B4" s="2" t="s">
        <v>83</v>
      </c>
      <c r="C4" s="2" t="s">
        <v>229</v>
      </c>
      <c r="D4" s="2" t="s">
        <v>232</v>
      </c>
    </row>
    <row r="5" spans="1:13" ht="13.2">
      <c r="A5" s="4" t="s">
        <v>1</v>
      </c>
      <c r="B5" s="5">
        <f>+B6+B51+B62+B89+B127+B132+B136+B151+B154+B161+B169+B148</f>
        <v>1348900</v>
      </c>
      <c r="C5" s="5">
        <f>+C6+C51+C62+C89+C127+C132+C136+C151+C154+C161+C169+C148</f>
        <v>39000</v>
      </c>
      <c r="D5" s="5">
        <f>+D6+D51+D62+D89+D127+D132+D136+D151+D154+D161+D169+D148</f>
        <v>1387900</v>
      </c>
    </row>
    <row r="6" spans="1:13" ht="13.2">
      <c r="A6" s="6" t="s">
        <v>2</v>
      </c>
      <c r="B6" s="7">
        <f t="shared" ref="B6:D6" si="0">+B7</f>
        <v>58000</v>
      </c>
      <c r="C6" s="7">
        <f t="shared" si="0"/>
        <v>0</v>
      </c>
      <c r="D6" s="7">
        <f t="shared" si="0"/>
        <v>58000</v>
      </c>
    </row>
    <row r="7" spans="1:13" ht="13.2">
      <c r="A7" s="8" t="s">
        <v>3</v>
      </c>
      <c r="B7" s="3">
        <f>SUM(B8:B50)</f>
        <v>58000</v>
      </c>
      <c r="C7" s="3"/>
      <c r="D7" s="3">
        <f t="shared" ref="D7" si="1">SUM(D8:D50)</f>
        <v>58000</v>
      </c>
    </row>
    <row r="8" spans="1:13" ht="13.2">
      <c r="A8" s="9" t="s">
        <v>4</v>
      </c>
      <c r="B8" s="3">
        <v>1800</v>
      </c>
      <c r="C8" s="3"/>
      <c r="D8" s="3">
        <v>1800</v>
      </c>
    </row>
    <row r="9" spans="1:13" ht="13.2">
      <c r="A9" s="9" t="s">
        <v>226</v>
      </c>
      <c r="B9" s="3"/>
      <c r="C9" s="3"/>
      <c r="D9" s="3"/>
    </row>
    <row r="10" spans="1:13" ht="13.2">
      <c r="A10" s="9" t="s">
        <v>5</v>
      </c>
      <c r="B10" s="76"/>
      <c r="C10" s="76"/>
      <c r="D10" s="76"/>
    </row>
    <row r="11" spans="1:13" ht="13.2">
      <c r="A11" s="9" t="s">
        <v>6</v>
      </c>
      <c r="B11" s="3">
        <v>300</v>
      </c>
      <c r="C11" s="3"/>
      <c r="D11" s="3">
        <v>300</v>
      </c>
    </row>
    <row r="12" spans="1:13" ht="13.2">
      <c r="A12" s="9" t="s">
        <v>7</v>
      </c>
      <c r="B12" s="3">
        <v>80</v>
      </c>
      <c r="C12" s="3"/>
      <c r="D12" s="3">
        <v>80</v>
      </c>
    </row>
    <row r="13" spans="1:13" ht="13.2">
      <c r="A13" s="9" t="s">
        <v>8</v>
      </c>
      <c r="B13" s="3">
        <v>200</v>
      </c>
      <c r="C13" s="3"/>
      <c r="D13" s="3">
        <v>200</v>
      </c>
    </row>
    <row r="14" spans="1:13" ht="13.2">
      <c r="A14" s="9" t="s">
        <v>9</v>
      </c>
      <c r="B14" s="3">
        <v>200</v>
      </c>
      <c r="C14" s="3"/>
      <c r="D14" s="3">
        <v>200</v>
      </c>
    </row>
    <row r="15" spans="1:13" ht="26.4">
      <c r="A15" s="9" t="s">
        <v>10</v>
      </c>
      <c r="B15" s="3">
        <v>800</v>
      </c>
      <c r="C15" s="3"/>
      <c r="D15" s="3">
        <v>800</v>
      </c>
    </row>
    <row r="16" spans="1:13" ht="13.2">
      <c r="A16" s="9" t="s">
        <v>11</v>
      </c>
      <c r="B16" s="3">
        <v>3000</v>
      </c>
      <c r="C16" s="3"/>
      <c r="D16" s="3">
        <v>3000</v>
      </c>
    </row>
    <row r="17" spans="1:4" ht="26.4">
      <c r="A17" s="9" t="s">
        <v>12</v>
      </c>
      <c r="B17" s="3">
        <v>500</v>
      </c>
      <c r="C17" s="3"/>
      <c r="D17" s="3">
        <v>500</v>
      </c>
    </row>
    <row r="18" spans="1:4" ht="13.2">
      <c r="A18" s="9" t="s">
        <v>13</v>
      </c>
      <c r="B18" s="3">
        <v>1800</v>
      </c>
      <c r="C18" s="3"/>
      <c r="D18" s="3">
        <v>1800</v>
      </c>
    </row>
    <row r="19" spans="1:4" ht="13.2">
      <c r="A19" s="9" t="s">
        <v>14</v>
      </c>
      <c r="B19" s="3">
        <v>2650</v>
      </c>
      <c r="C19" s="3"/>
      <c r="D19" s="3">
        <v>2650</v>
      </c>
    </row>
    <row r="20" spans="1:4" ht="13.2">
      <c r="A20" s="9" t="s">
        <v>15</v>
      </c>
      <c r="B20" s="3">
        <v>3945</v>
      </c>
      <c r="C20" s="3"/>
      <c r="D20" s="3">
        <v>3945</v>
      </c>
    </row>
    <row r="21" spans="1:4" ht="13.2">
      <c r="A21" s="9" t="s">
        <v>16</v>
      </c>
      <c r="B21" s="3">
        <v>180</v>
      </c>
      <c r="C21" s="3"/>
      <c r="D21" s="3">
        <v>180</v>
      </c>
    </row>
    <row r="22" spans="1:4" ht="13.2">
      <c r="A22" s="9" t="s">
        <v>17</v>
      </c>
      <c r="B22" s="3">
        <v>4500</v>
      </c>
      <c r="C22" s="3"/>
      <c r="D22" s="3">
        <v>4500</v>
      </c>
    </row>
    <row r="23" spans="1:4" ht="13.2">
      <c r="A23" s="9" t="s">
        <v>18</v>
      </c>
      <c r="B23" s="3">
        <v>0</v>
      </c>
      <c r="C23" s="3"/>
      <c r="D23" s="3">
        <v>0</v>
      </c>
    </row>
    <row r="24" spans="1:4" ht="26.4">
      <c r="A24" s="9" t="s">
        <v>19</v>
      </c>
      <c r="B24" s="3">
        <v>6000</v>
      </c>
      <c r="C24" s="3"/>
      <c r="D24" s="3">
        <v>6000</v>
      </c>
    </row>
    <row r="25" spans="1:4" ht="26.4">
      <c r="A25" s="9" t="s">
        <v>68</v>
      </c>
      <c r="B25" s="3">
        <v>560</v>
      </c>
      <c r="C25" s="3"/>
      <c r="D25" s="3">
        <v>560</v>
      </c>
    </row>
    <row r="26" spans="1:4" ht="26.4">
      <c r="A26" s="9" t="s">
        <v>20</v>
      </c>
      <c r="B26" s="3">
        <v>400</v>
      </c>
      <c r="C26" s="3"/>
      <c r="D26" s="3">
        <v>400</v>
      </c>
    </row>
    <row r="27" spans="1:4" ht="13.2">
      <c r="A27" s="9" t="s">
        <v>21</v>
      </c>
      <c r="B27" s="3">
        <v>400</v>
      </c>
      <c r="C27" s="3"/>
      <c r="D27" s="3">
        <v>400</v>
      </c>
    </row>
    <row r="28" spans="1:4" ht="13.2">
      <c r="A28" s="9" t="s">
        <v>22</v>
      </c>
      <c r="B28" s="3">
        <v>700</v>
      </c>
      <c r="C28" s="3"/>
      <c r="D28" s="3">
        <v>700</v>
      </c>
    </row>
    <row r="29" spans="1:4" ht="13.2">
      <c r="A29" s="9" t="s">
        <v>23</v>
      </c>
      <c r="B29" s="3">
        <v>200</v>
      </c>
      <c r="C29" s="3"/>
      <c r="D29" s="3">
        <v>200</v>
      </c>
    </row>
    <row r="30" spans="1:4" ht="26.4">
      <c r="A30" s="9" t="s">
        <v>24</v>
      </c>
      <c r="B30" s="3">
        <v>10000</v>
      </c>
      <c r="C30" s="3"/>
      <c r="D30" s="3">
        <v>10000</v>
      </c>
    </row>
    <row r="31" spans="1:4" ht="13.2">
      <c r="A31" s="9" t="s">
        <v>25</v>
      </c>
      <c r="B31" s="3">
        <v>1500</v>
      </c>
      <c r="C31" s="3"/>
      <c r="D31" s="3">
        <v>1500</v>
      </c>
    </row>
    <row r="32" spans="1:4" ht="13.2">
      <c r="A32" s="9" t="s">
        <v>26</v>
      </c>
      <c r="B32" s="3">
        <v>1100</v>
      </c>
      <c r="C32" s="3"/>
      <c r="D32" s="3">
        <v>1100</v>
      </c>
    </row>
    <row r="33" spans="1:4" ht="13.2">
      <c r="A33" s="9" t="s">
        <v>27</v>
      </c>
      <c r="B33" s="3">
        <v>550</v>
      </c>
      <c r="C33" s="3"/>
      <c r="D33" s="3">
        <v>550</v>
      </c>
    </row>
    <row r="34" spans="1:4" ht="13.2">
      <c r="A34" s="9" t="s">
        <v>28</v>
      </c>
      <c r="B34" s="3">
        <v>2400</v>
      </c>
      <c r="C34" s="3"/>
      <c r="D34" s="3">
        <v>2400</v>
      </c>
    </row>
    <row r="35" spans="1:4" ht="13.2">
      <c r="A35" s="9" t="s">
        <v>29</v>
      </c>
      <c r="B35" s="3">
        <v>2200</v>
      </c>
      <c r="C35" s="3"/>
      <c r="D35" s="3">
        <v>2200</v>
      </c>
    </row>
    <row r="36" spans="1:4" ht="13.2">
      <c r="A36" s="9" t="s">
        <v>30</v>
      </c>
      <c r="B36" s="3">
        <v>750</v>
      </c>
      <c r="C36" s="3"/>
      <c r="D36" s="3">
        <v>750</v>
      </c>
    </row>
    <row r="37" spans="1:4" ht="13.2">
      <c r="A37" s="9" t="s">
        <v>31</v>
      </c>
      <c r="B37" s="3">
        <v>780</v>
      </c>
      <c r="C37" s="3"/>
      <c r="D37" s="3">
        <v>780</v>
      </c>
    </row>
    <row r="38" spans="1:4" ht="26.4">
      <c r="A38" s="9" t="s">
        <v>32</v>
      </c>
      <c r="B38" s="3">
        <v>2240</v>
      </c>
      <c r="C38" s="3"/>
      <c r="D38" s="3">
        <v>2240</v>
      </c>
    </row>
    <row r="39" spans="1:4" ht="13.2">
      <c r="A39" s="9" t="s">
        <v>33</v>
      </c>
      <c r="B39" s="3">
        <v>600</v>
      </c>
      <c r="C39" s="3"/>
      <c r="D39" s="3">
        <v>600</v>
      </c>
    </row>
    <row r="40" spans="1:4" ht="13.2">
      <c r="A40" s="9" t="s">
        <v>34</v>
      </c>
      <c r="B40" s="3">
        <v>2515</v>
      </c>
      <c r="C40" s="3"/>
      <c r="D40" s="3">
        <v>2515</v>
      </c>
    </row>
    <row r="41" spans="1:4" ht="26.4">
      <c r="A41" s="9" t="s">
        <v>35</v>
      </c>
      <c r="B41" s="3">
        <v>300</v>
      </c>
      <c r="C41" s="3"/>
      <c r="D41" s="3">
        <v>300</v>
      </c>
    </row>
    <row r="42" spans="1:4" ht="13.2">
      <c r="A42" s="9" t="s">
        <v>36</v>
      </c>
      <c r="B42" s="3">
        <v>500</v>
      </c>
      <c r="C42" s="3"/>
      <c r="D42" s="3">
        <v>500</v>
      </c>
    </row>
    <row r="43" spans="1:4" ht="13.2">
      <c r="A43" s="9" t="s">
        <v>37</v>
      </c>
      <c r="B43" s="3">
        <v>2200</v>
      </c>
      <c r="C43" s="3"/>
      <c r="D43" s="3">
        <v>2200</v>
      </c>
    </row>
    <row r="44" spans="1:4" ht="13.2">
      <c r="A44" s="9" t="s">
        <v>38</v>
      </c>
      <c r="B44" s="3">
        <v>950</v>
      </c>
      <c r="C44" s="3"/>
      <c r="D44" s="3">
        <v>950</v>
      </c>
    </row>
    <row r="45" spans="1:4" ht="13.2">
      <c r="A45" s="9" t="s">
        <v>39</v>
      </c>
      <c r="B45" s="3">
        <v>200</v>
      </c>
      <c r="C45" s="3"/>
      <c r="D45" s="3">
        <v>200</v>
      </c>
    </row>
    <row r="46" spans="1:4" ht="13.2">
      <c r="A46" s="9" t="s">
        <v>40</v>
      </c>
      <c r="B46" s="3">
        <v>200</v>
      </c>
      <c r="C46" s="3"/>
      <c r="D46" s="3">
        <v>200</v>
      </c>
    </row>
    <row r="47" spans="1:4" ht="13.2">
      <c r="A47" s="9" t="s">
        <v>41</v>
      </c>
      <c r="B47" s="3">
        <v>300</v>
      </c>
      <c r="C47" s="3"/>
      <c r="D47" s="3">
        <v>300</v>
      </c>
    </row>
    <row r="48" spans="1:4" ht="13.2">
      <c r="A48" s="9" t="s">
        <v>42</v>
      </c>
      <c r="B48" s="3">
        <v>400</v>
      </c>
      <c r="C48" s="3"/>
      <c r="D48" s="3">
        <v>400</v>
      </c>
    </row>
    <row r="49" spans="1:4" ht="13.2">
      <c r="A49" s="9" t="s">
        <v>43</v>
      </c>
      <c r="B49" s="3"/>
      <c r="C49" s="3"/>
      <c r="D49" s="3"/>
    </row>
    <row r="50" spans="1:4" ht="13.2">
      <c r="A50" s="9" t="s">
        <v>44</v>
      </c>
      <c r="B50" s="3">
        <v>100</v>
      </c>
      <c r="C50" s="3"/>
      <c r="D50" s="3">
        <v>100</v>
      </c>
    </row>
    <row r="51" spans="1:4" ht="26.4">
      <c r="A51" s="10" t="s">
        <v>45</v>
      </c>
      <c r="B51" s="7">
        <f t="shared" ref="B51:D51" si="2">+B52</f>
        <v>1075000</v>
      </c>
      <c r="C51" s="7">
        <f t="shared" si="2"/>
        <v>0</v>
      </c>
      <c r="D51" s="7">
        <f t="shared" si="2"/>
        <v>1075000</v>
      </c>
    </row>
    <row r="52" spans="1:4" ht="26.4">
      <c r="A52" s="8" t="s">
        <v>46</v>
      </c>
      <c r="B52" s="3">
        <f t="shared" ref="B52:D52" si="3">SUM(B53:B61)</f>
        <v>1075000</v>
      </c>
      <c r="C52" s="3"/>
      <c r="D52" s="3">
        <f t="shared" si="3"/>
        <v>1075000</v>
      </c>
    </row>
    <row r="53" spans="1:4" ht="13.2">
      <c r="A53" s="9" t="s">
        <v>47</v>
      </c>
      <c r="B53" s="3">
        <v>848000</v>
      </c>
      <c r="C53" s="3"/>
      <c r="D53" s="3">
        <v>848000</v>
      </c>
    </row>
    <row r="54" spans="1:4" ht="13.2">
      <c r="A54" s="9" t="s">
        <v>48</v>
      </c>
      <c r="B54" s="3">
        <v>16600</v>
      </c>
      <c r="C54" s="3"/>
      <c r="D54" s="3">
        <v>16600</v>
      </c>
    </row>
    <row r="55" spans="1:4" ht="13.2">
      <c r="A55" s="9" t="s">
        <v>49</v>
      </c>
      <c r="B55" s="3">
        <v>3500</v>
      </c>
      <c r="C55" s="3"/>
      <c r="D55" s="3">
        <v>3500</v>
      </c>
    </row>
    <row r="56" spans="1:4" ht="13.2">
      <c r="A56" s="9" t="s">
        <v>50</v>
      </c>
      <c r="B56" s="3">
        <v>3000</v>
      </c>
      <c r="C56" s="3"/>
      <c r="D56" s="3">
        <v>3000</v>
      </c>
    </row>
    <row r="57" spans="1:4" ht="13.2">
      <c r="A57" s="9" t="s">
        <v>51</v>
      </c>
      <c r="B57" s="3">
        <v>10500</v>
      </c>
      <c r="C57" s="3"/>
      <c r="D57" s="3">
        <v>10500</v>
      </c>
    </row>
    <row r="58" spans="1:4" ht="13.2">
      <c r="A58" s="9" t="s">
        <v>52</v>
      </c>
      <c r="B58" s="3">
        <v>900</v>
      </c>
      <c r="C58" s="3"/>
      <c r="D58" s="3">
        <v>900</v>
      </c>
    </row>
    <row r="59" spans="1:4" ht="13.2">
      <c r="A59" s="9" t="s">
        <v>53</v>
      </c>
      <c r="B59" s="3">
        <v>140000</v>
      </c>
      <c r="C59" s="3"/>
      <c r="D59" s="3">
        <v>140000</v>
      </c>
    </row>
    <row r="60" spans="1:4" ht="13.2">
      <c r="A60" s="9" t="s">
        <v>54</v>
      </c>
      <c r="B60" s="3">
        <v>50000</v>
      </c>
      <c r="C60" s="3"/>
      <c r="D60" s="3">
        <v>50000</v>
      </c>
    </row>
    <row r="61" spans="1:4" ht="26.4">
      <c r="A61" s="9" t="s">
        <v>55</v>
      </c>
      <c r="B61" s="3">
        <v>2500</v>
      </c>
      <c r="C61" s="3"/>
      <c r="D61" s="3">
        <v>2500</v>
      </c>
    </row>
    <row r="62" spans="1:4" ht="13.2">
      <c r="A62" s="6" t="s">
        <v>56</v>
      </c>
      <c r="B62" s="7">
        <f t="shared" ref="B62:D62" si="4">+B63+B80+B70</f>
        <v>5150</v>
      </c>
      <c r="C62" s="7">
        <f t="shared" si="4"/>
        <v>0</v>
      </c>
      <c r="D62" s="7">
        <f t="shared" si="4"/>
        <v>5150</v>
      </c>
    </row>
    <row r="63" spans="1:4" ht="13.2">
      <c r="A63" s="8" t="s">
        <v>57</v>
      </c>
      <c r="B63" s="3">
        <f t="shared" ref="B63:D63" si="5">SUM(B64:B69)</f>
        <v>4450</v>
      </c>
      <c r="C63" s="3"/>
      <c r="D63" s="3">
        <f t="shared" si="5"/>
        <v>4450</v>
      </c>
    </row>
    <row r="64" spans="1:4" ht="13.2">
      <c r="A64" s="9" t="s">
        <v>15</v>
      </c>
      <c r="B64" s="3">
        <v>200</v>
      </c>
      <c r="C64" s="3"/>
      <c r="D64" s="3">
        <v>200</v>
      </c>
    </row>
    <row r="65" spans="1:4" ht="26.4">
      <c r="A65" s="9" t="s">
        <v>24</v>
      </c>
      <c r="B65" s="3">
        <v>2250</v>
      </c>
      <c r="C65" s="3"/>
      <c r="D65" s="3">
        <v>2250</v>
      </c>
    </row>
    <row r="66" spans="1:4" ht="13.2">
      <c r="A66" s="9" t="s">
        <v>36</v>
      </c>
      <c r="B66" s="3"/>
      <c r="C66" s="3"/>
      <c r="D66" s="3"/>
    </row>
    <row r="67" spans="1:4" ht="13.2">
      <c r="A67" s="9" t="s">
        <v>37</v>
      </c>
      <c r="B67" s="76"/>
      <c r="C67" s="76"/>
      <c r="D67" s="76"/>
    </row>
    <row r="68" spans="1:4" ht="13.2">
      <c r="A68" s="9" t="s">
        <v>58</v>
      </c>
      <c r="B68" s="3">
        <v>2000</v>
      </c>
      <c r="C68" s="3"/>
      <c r="D68" s="3">
        <v>2000</v>
      </c>
    </row>
    <row r="69" spans="1:4" ht="13.2">
      <c r="A69" s="9" t="s">
        <v>59</v>
      </c>
      <c r="B69" s="76"/>
      <c r="C69" s="76"/>
      <c r="D69" s="76"/>
    </row>
    <row r="70" spans="1:4" ht="26.4">
      <c r="A70" s="8" t="s">
        <v>61</v>
      </c>
      <c r="B70" s="3">
        <f t="shared" ref="B70:D70" si="6">SUM(B71:B79)</f>
        <v>700</v>
      </c>
      <c r="C70" s="3"/>
      <c r="D70" s="3">
        <f t="shared" si="6"/>
        <v>700</v>
      </c>
    </row>
    <row r="71" spans="1:4" ht="13.2">
      <c r="A71" s="9" t="s">
        <v>62</v>
      </c>
      <c r="B71" s="76"/>
      <c r="C71" s="76"/>
      <c r="D71" s="76"/>
    </row>
    <row r="72" spans="1:4" ht="13.2">
      <c r="A72" s="9" t="s">
        <v>48</v>
      </c>
      <c r="B72" s="76"/>
      <c r="C72" s="76"/>
      <c r="D72" s="76"/>
    </row>
    <row r="73" spans="1:4" ht="13.2">
      <c r="A73" s="9" t="s">
        <v>51</v>
      </c>
      <c r="B73" s="76"/>
      <c r="C73" s="76"/>
      <c r="D73" s="76"/>
    </row>
    <row r="74" spans="1:4" ht="13.2">
      <c r="A74" s="9" t="s">
        <v>53</v>
      </c>
      <c r="B74" s="76"/>
      <c r="C74" s="76"/>
      <c r="D74" s="76"/>
    </row>
    <row r="75" spans="1:4" ht="13.2">
      <c r="A75" s="9" t="s">
        <v>54</v>
      </c>
      <c r="B75" s="76"/>
      <c r="C75" s="76"/>
      <c r="D75" s="76"/>
    </row>
    <row r="76" spans="1:4" ht="13.2">
      <c r="A76" s="9" t="s">
        <v>25</v>
      </c>
      <c r="B76" s="76"/>
      <c r="C76" s="76"/>
      <c r="D76" s="76"/>
    </row>
    <row r="77" spans="1:4" ht="13.2">
      <c r="A77" s="9" t="s">
        <v>37</v>
      </c>
      <c r="B77" s="3">
        <v>100</v>
      </c>
      <c r="C77" s="3"/>
      <c r="D77" s="3">
        <v>100</v>
      </c>
    </row>
    <row r="78" spans="1:4" ht="13.2">
      <c r="A78" s="9" t="s">
        <v>63</v>
      </c>
      <c r="B78" s="3">
        <v>600</v>
      </c>
      <c r="C78" s="3"/>
      <c r="D78" s="3">
        <v>600</v>
      </c>
    </row>
    <row r="79" spans="1:4" ht="13.2">
      <c r="A79" s="9" t="s">
        <v>64</v>
      </c>
      <c r="B79" s="76"/>
      <c r="C79" s="76"/>
      <c r="D79" s="76"/>
    </row>
    <row r="80" spans="1:4" ht="13.2">
      <c r="A80" s="8" t="s">
        <v>223</v>
      </c>
      <c r="B80" s="3">
        <f>+B86</f>
        <v>0</v>
      </c>
      <c r="C80" s="3"/>
      <c r="D80" s="3">
        <f>+D86</f>
        <v>0</v>
      </c>
    </row>
    <row r="81" spans="1:4" ht="13.2">
      <c r="A81" s="9" t="s">
        <v>62</v>
      </c>
      <c r="B81" s="3"/>
      <c r="C81" s="3"/>
      <c r="D81" s="3"/>
    </row>
    <row r="82" spans="1:4" ht="13.2">
      <c r="A82" s="9" t="s">
        <v>48</v>
      </c>
      <c r="B82" s="3"/>
      <c r="C82" s="3"/>
      <c r="D82" s="3"/>
    </row>
    <row r="83" spans="1:4" ht="13.2">
      <c r="A83" s="9" t="s">
        <v>51</v>
      </c>
      <c r="B83" s="3"/>
      <c r="C83" s="3"/>
      <c r="D83" s="3"/>
    </row>
    <row r="84" spans="1:4" ht="13.2">
      <c r="A84" s="9" t="s">
        <v>53</v>
      </c>
      <c r="B84" s="3"/>
      <c r="C84" s="3"/>
      <c r="D84" s="3"/>
    </row>
    <row r="85" spans="1:4" ht="13.2">
      <c r="A85" s="9" t="s">
        <v>54</v>
      </c>
      <c r="B85" s="3"/>
      <c r="C85" s="3"/>
      <c r="D85" s="3"/>
    </row>
    <row r="86" spans="1:4" ht="13.2">
      <c r="A86" s="9" t="s">
        <v>15</v>
      </c>
      <c r="B86" s="76"/>
      <c r="C86" s="76"/>
      <c r="D86" s="76"/>
    </row>
    <row r="87" spans="1:4" ht="13.2">
      <c r="A87" s="9" t="s">
        <v>42</v>
      </c>
      <c r="B87" s="76"/>
      <c r="C87" s="76"/>
      <c r="D87" s="76"/>
    </row>
    <row r="88" spans="1:4" ht="13.2">
      <c r="A88" s="9" t="s">
        <v>227</v>
      </c>
      <c r="B88" s="76"/>
      <c r="C88" s="76"/>
      <c r="D88" s="76"/>
    </row>
    <row r="89" spans="1:4" ht="13.2">
      <c r="A89" s="6" t="s">
        <v>66</v>
      </c>
      <c r="B89" s="7">
        <f t="shared" ref="B89:D89" si="7">+B90+B97+B99</f>
        <v>70130</v>
      </c>
      <c r="C89" s="7">
        <f t="shared" si="7"/>
        <v>0</v>
      </c>
      <c r="D89" s="7">
        <f t="shared" si="7"/>
        <v>70130</v>
      </c>
    </row>
    <row r="90" spans="1:4" ht="13.2">
      <c r="A90" s="8" t="s">
        <v>57</v>
      </c>
      <c r="B90" s="3">
        <f t="shared" ref="B90:D90" si="8">SUM(B91:B96)</f>
        <v>52400</v>
      </c>
      <c r="C90" s="3"/>
      <c r="D90" s="3">
        <f t="shared" si="8"/>
        <v>52400</v>
      </c>
    </row>
    <row r="91" spans="1:4" ht="13.2">
      <c r="A91" s="9" t="s">
        <v>47</v>
      </c>
      <c r="B91" s="3">
        <v>42000</v>
      </c>
      <c r="C91" s="3"/>
      <c r="D91" s="3">
        <v>42000</v>
      </c>
    </row>
    <row r="92" spans="1:4" ht="13.2">
      <c r="A92" s="9" t="s">
        <v>48</v>
      </c>
      <c r="B92" s="3">
        <v>800</v>
      </c>
      <c r="C92" s="3"/>
      <c r="D92" s="3">
        <v>800</v>
      </c>
    </row>
    <row r="93" spans="1:4" ht="13.2">
      <c r="A93" s="9" t="s">
        <v>49</v>
      </c>
      <c r="B93" s="3">
        <v>200</v>
      </c>
      <c r="C93" s="3"/>
      <c r="D93" s="3">
        <v>200</v>
      </c>
    </row>
    <row r="94" spans="1:4" ht="13.2">
      <c r="A94" s="9" t="s">
        <v>51</v>
      </c>
      <c r="B94" s="3">
        <v>600</v>
      </c>
      <c r="C94" s="3"/>
      <c r="D94" s="3">
        <v>600</v>
      </c>
    </row>
    <row r="95" spans="1:4" ht="13.2">
      <c r="A95" s="9" t="s">
        <v>53</v>
      </c>
      <c r="B95" s="3">
        <v>7000</v>
      </c>
      <c r="C95" s="3"/>
      <c r="D95" s="3">
        <v>7000</v>
      </c>
    </row>
    <row r="96" spans="1:4" ht="13.2">
      <c r="A96" s="9" t="s">
        <v>54</v>
      </c>
      <c r="B96" s="3">
        <v>1800</v>
      </c>
      <c r="C96" s="3"/>
      <c r="D96" s="3">
        <v>1800</v>
      </c>
    </row>
    <row r="97" spans="1:4" ht="13.2">
      <c r="A97" s="8" t="s">
        <v>60</v>
      </c>
      <c r="B97" s="3">
        <f t="shared" ref="B97:D97" si="9">+B98</f>
        <v>0</v>
      </c>
      <c r="C97" s="3"/>
      <c r="D97" s="3">
        <f t="shared" si="9"/>
        <v>0</v>
      </c>
    </row>
    <row r="98" spans="1:4" ht="26.4">
      <c r="A98" s="9" t="s">
        <v>67</v>
      </c>
      <c r="B98" s="76"/>
      <c r="C98" s="76"/>
      <c r="D98" s="76"/>
    </row>
    <row r="99" spans="1:4" ht="26.4">
      <c r="A99" s="8" t="s">
        <v>61</v>
      </c>
      <c r="B99" s="3">
        <f>SUM(B100:B119)</f>
        <v>17730</v>
      </c>
      <c r="C99" s="3"/>
      <c r="D99" s="3">
        <f>SUM(D100:D119)</f>
        <v>17730</v>
      </c>
    </row>
    <row r="100" spans="1:4" ht="13.2">
      <c r="A100" s="9" t="s">
        <v>47</v>
      </c>
      <c r="B100" s="3">
        <v>8500</v>
      </c>
      <c r="C100" s="3"/>
      <c r="D100" s="3">
        <v>8500</v>
      </c>
    </row>
    <row r="101" spans="1:4" ht="13.2">
      <c r="A101" s="9" t="s">
        <v>53</v>
      </c>
      <c r="B101" s="3">
        <v>1400</v>
      </c>
      <c r="C101" s="3"/>
      <c r="D101" s="3">
        <v>1400</v>
      </c>
    </row>
    <row r="102" spans="1:4" ht="13.2">
      <c r="A102" s="9" t="s">
        <v>54</v>
      </c>
      <c r="B102" s="3">
        <v>400</v>
      </c>
      <c r="C102" s="3"/>
      <c r="D102" s="3">
        <v>400</v>
      </c>
    </row>
    <row r="103" spans="1:4" ht="13.2">
      <c r="A103" s="9" t="s">
        <v>11</v>
      </c>
      <c r="B103" s="3">
        <v>600</v>
      </c>
      <c r="C103" s="3"/>
      <c r="D103" s="3">
        <v>600</v>
      </c>
    </row>
    <row r="104" spans="1:4" ht="26.4">
      <c r="A104" s="9" t="s">
        <v>12</v>
      </c>
      <c r="B104" s="3">
        <v>200</v>
      </c>
      <c r="C104" s="3"/>
      <c r="D104" s="3">
        <v>200</v>
      </c>
    </row>
    <row r="105" spans="1:4" ht="13.2">
      <c r="A105" s="9" t="s">
        <v>13</v>
      </c>
      <c r="B105" s="3">
        <v>500</v>
      </c>
      <c r="C105" s="3"/>
      <c r="D105" s="3">
        <v>500</v>
      </c>
    </row>
    <row r="106" spans="1:4" ht="13.2">
      <c r="A106" s="9" t="s">
        <v>14</v>
      </c>
      <c r="B106" s="3">
        <v>700</v>
      </c>
      <c r="C106" s="3"/>
      <c r="D106" s="3">
        <v>700</v>
      </c>
    </row>
    <row r="107" spans="1:4" ht="13.2">
      <c r="A107" s="9" t="s">
        <v>15</v>
      </c>
      <c r="B107" s="3">
        <v>800</v>
      </c>
      <c r="C107" s="3"/>
      <c r="D107" s="3">
        <v>800</v>
      </c>
    </row>
    <row r="108" spans="1:4" ht="13.2">
      <c r="A108" s="9" t="s">
        <v>17</v>
      </c>
      <c r="B108" s="3">
        <v>500</v>
      </c>
      <c r="C108" s="3"/>
      <c r="D108" s="3">
        <v>500</v>
      </c>
    </row>
    <row r="109" spans="1:4" ht="13.2">
      <c r="A109" s="9" t="s">
        <v>18</v>
      </c>
      <c r="B109" s="3">
        <v>200</v>
      </c>
      <c r="C109" s="3"/>
      <c r="D109" s="3">
        <v>200</v>
      </c>
    </row>
    <row r="110" spans="1:4" ht="26.4">
      <c r="A110" s="9" t="s">
        <v>68</v>
      </c>
      <c r="B110" s="3">
        <v>270</v>
      </c>
      <c r="C110" s="3"/>
      <c r="D110" s="3">
        <v>270</v>
      </c>
    </row>
    <row r="111" spans="1:4" ht="26.4">
      <c r="A111" s="9" t="s">
        <v>20</v>
      </c>
      <c r="B111" s="3">
        <v>300</v>
      </c>
      <c r="C111" s="3"/>
      <c r="D111" s="3">
        <v>300</v>
      </c>
    </row>
    <row r="112" spans="1:4" ht="26.4">
      <c r="A112" s="9" t="s">
        <v>67</v>
      </c>
      <c r="B112" s="3">
        <v>200</v>
      </c>
      <c r="C112" s="3"/>
      <c r="D112" s="3">
        <v>200</v>
      </c>
    </row>
    <row r="113" spans="1:4" ht="26.4">
      <c r="A113" s="9" t="s">
        <v>24</v>
      </c>
      <c r="B113" s="3">
        <v>290</v>
      </c>
      <c r="C113" s="3"/>
      <c r="D113" s="3">
        <v>290</v>
      </c>
    </row>
    <row r="114" spans="1:4" ht="13.2">
      <c r="A114" s="9" t="s">
        <v>69</v>
      </c>
      <c r="B114" s="3">
        <v>800</v>
      </c>
      <c r="C114" s="3"/>
      <c r="D114" s="3">
        <v>800</v>
      </c>
    </row>
    <row r="115" spans="1:4" ht="13.2">
      <c r="A115" s="9" t="s">
        <v>37</v>
      </c>
      <c r="B115" s="3">
        <v>1000</v>
      </c>
      <c r="C115" s="3"/>
      <c r="D115" s="3">
        <v>1000</v>
      </c>
    </row>
    <row r="116" spans="1:4" ht="13.2">
      <c r="A116" s="9" t="s">
        <v>43</v>
      </c>
      <c r="B116" s="3"/>
      <c r="C116" s="3"/>
      <c r="D116" s="3"/>
    </row>
    <row r="117" spans="1:4" ht="13.2">
      <c r="A117" s="9" t="s">
        <v>82</v>
      </c>
      <c r="B117" s="3"/>
      <c r="C117" s="3"/>
      <c r="D117" s="3"/>
    </row>
    <row r="118" spans="1:4" ht="13.2">
      <c r="A118" s="9" t="s">
        <v>227</v>
      </c>
      <c r="B118" s="3"/>
      <c r="C118" s="3"/>
      <c r="D118" s="3"/>
    </row>
    <row r="119" spans="1:4" ht="13.2">
      <c r="A119" s="9" t="s">
        <v>70</v>
      </c>
      <c r="B119" s="3">
        <v>1070</v>
      </c>
      <c r="C119" s="3"/>
      <c r="D119" s="3">
        <v>1070</v>
      </c>
    </row>
    <row r="120" spans="1:4" ht="13.2">
      <c r="A120" s="8" t="s">
        <v>65</v>
      </c>
      <c r="B120" s="76"/>
      <c r="C120" s="76"/>
      <c r="D120" s="76"/>
    </row>
    <row r="121" spans="1:4" ht="13.2">
      <c r="A121" s="9" t="s">
        <v>11</v>
      </c>
      <c r="B121" s="76"/>
      <c r="C121" s="76"/>
      <c r="D121" s="76"/>
    </row>
    <row r="122" spans="1:4" ht="13.2">
      <c r="A122" s="9" t="s">
        <v>13</v>
      </c>
      <c r="B122" s="76"/>
      <c r="C122" s="76"/>
      <c r="D122" s="76"/>
    </row>
    <row r="123" spans="1:4" ht="13.2">
      <c r="A123" s="9" t="s">
        <v>14</v>
      </c>
      <c r="B123" s="76"/>
      <c r="C123" s="76"/>
      <c r="D123" s="76"/>
    </row>
    <row r="124" spans="1:4" ht="13.2">
      <c r="A124" s="9" t="s">
        <v>15</v>
      </c>
      <c r="B124" s="76"/>
      <c r="C124" s="76"/>
      <c r="D124" s="76"/>
    </row>
    <row r="125" spans="1:4" ht="13.2">
      <c r="A125" s="9" t="s">
        <v>69</v>
      </c>
      <c r="B125" s="76"/>
      <c r="C125" s="76"/>
      <c r="D125" s="76"/>
    </row>
    <row r="126" spans="1:4" ht="13.2">
      <c r="A126" s="9" t="s">
        <v>70</v>
      </c>
      <c r="B126" s="76"/>
      <c r="C126" s="76"/>
      <c r="D126" s="76"/>
    </row>
    <row r="127" spans="1:4" ht="26.4">
      <c r="A127" s="6" t="s">
        <v>71</v>
      </c>
      <c r="B127" s="7">
        <f t="shared" ref="B127:D127" si="10">+B128+B130</f>
        <v>0</v>
      </c>
      <c r="C127" s="7">
        <f>+C128+C130</f>
        <v>39000</v>
      </c>
      <c r="D127" s="7">
        <f t="shared" si="10"/>
        <v>39000</v>
      </c>
    </row>
    <row r="128" spans="1:4" ht="13.2">
      <c r="A128" s="8" t="s">
        <v>57</v>
      </c>
      <c r="B128" s="3">
        <f t="shared" ref="B128:D128" si="11">SUM(B129)</f>
        <v>0</v>
      </c>
      <c r="C128" s="3">
        <f t="shared" si="11"/>
        <v>39000</v>
      </c>
      <c r="D128" s="3">
        <f t="shared" si="11"/>
        <v>39000</v>
      </c>
    </row>
    <row r="129" spans="1:4" ht="26.4">
      <c r="A129" s="9" t="s">
        <v>67</v>
      </c>
      <c r="B129" s="3"/>
      <c r="C129" s="3">
        <v>39000</v>
      </c>
      <c r="D129" s="3">
        <f>SUM(B129:C129)</f>
        <v>39000</v>
      </c>
    </row>
    <row r="130" spans="1:4" ht="13.2">
      <c r="A130" s="8" t="s">
        <v>72</v>
      </c>
      <c r="B130" s="3">
        <f t="shared" ref="B130:D130" si="12">+B131</f>
        <v>0</v>
      </c>
      <c r="C130" s="3"/>
      <c r="D130" s="3">
        <f t="shared" si="12"/>
        <v>0</v>
      </c>
    </row>
    <row r="131" spans="1:4" ht="26.4">
      <c r="A131" s="9" t="s">
        <v>67</v>
      </c>
      <c r="B131" s="76"/>
      <c r="C131" s="76"/>
      <c r="D131" s="76"/>
    </row>
    <row r="132" spans="1:4" ht="13.2">
      <c r="A132" s="6" t="s">
        <v>73</v>
      </c>
      <c r="B132" s="7">
        <f t="shared" ref="B132:D132" si="13">+B133</f>
        <v>15150</v>
      </c>
      <c r="C132" s="7">
        <f t="shared" si="13"/>
        <v>0</v>
      </c>
      <c r="D132" s="7">
        <f t="shared" si="13"/>
        <v>15150</v>
      </c>
    </row>
    <row r="133" spans="1:4" ht="13.2">
      <c r="A133" s="8" t="s">
        <v>57</v>
      </c>
      <c r="B133" s="3">
        <f t="shared" ref="B133:D133" si="14">SUM(B134:B135)</f>
        <v>15150</v>
      </c>
      <c r="C133" s="3"/>
      <c r="D133" s="3">
        <f t="shared" si="14"/>
        <v>15150</v>
      </c>
    </row>
    <row r="134" spans="1:4" ht="13.2">
      <c r="A134" s="9" t="s">
        <v>47</v>
      </c>
      <c r="B134" s="3">
        <v>13000</v>
      </c>
      <c r="C134" s="3"/>
      <c r="D134" s="3">
        <v>13000</v>
      </c>
    </row>
    <row r="135" spans="1:4" ht="13.2">
      <c r="A135" s="9" t="s">
        <v>53</v>
      </c>
      <c r="B135" s="3">
        <v>2150</v>
      </c>
      <c r="C135" s="3"/>
      <c r="D135" s="3">
        <v>2150</v>
      </c>
    </row>
    <row r="136" spans="1:4" ht="13.2">
      <c r="A136" s="6" t="s">
        <v>74</v>
      </c>
      <c r="B136" s="7">
        <f>+B137+B145</f>
        <v>43220</v>
      </c>
      <c r="C136" s="7">
        <f t="shared" ref="C136:D136" si="15">+C137+C145</f>
        <v>0</v>
      </c>
      <c r="D136" s="7">
        <f t="shared" si="15"/>
        <v>43220</v>
      </c>
    </row>
    <row r="137" spans="1:4" ht="13.2">
      <c r="A137" s="8" t="s">
        <v>57</v>
      </c>
      <c r="B137" s="3">
        <f>SUM(B138:B144)</f>
        <v>30620</v>
      </c>
      <c r="C137" s="3"/>
      <c r="D137" s="3">
        <f t="shared" ref="D137" si="16">SUM(D138:D144)</f>
        <v>30620</v>
      </c>
    </row>
    <row r="138" spans="1:4" ht="13.2">
      <c r="A138" s="9" t="s">
        <v>47</v>
      </c>
      <c r="B138" s="3">
        <v>23000</v>
      </c>
      <c r="C138" s="3"/>
      <c r="D138" s="3">
        <v>23000</v>
      </c>
    </row>
    <row r="139" spans="1:4" ht="13.2">
      <c r="A139" s="9" t="s">
        <v>48</v>
      </c>
      <c r="B139" s="3">
        <v>1200</v>
      </c>
      <c r="C139" s="3"/>
      <c r="D139" s="3">
        <v>1200</v>
      </c>
    </row>
    <row r="140" spans="1:4" ht="13.2">
      <c r="A140" s="9" t="s">
        <v>49</v>
      </c>
      <c r="B140" s="3">
        <v>500</v>
      </c>
      <c r="C140" s="3"/>
      <c r="D140" s="3">
        <v>500</v>
      </c>
    </row>
    <row r="141" spans="1:4" ht="13.2">
      <c r="A141" s="9" t="s">
        <v>51</v>
      </c>
      <c r="B141" s="3">
        <v>900</v>
      </c>
      <c r="C141" s="3"/>
      <c r="D141" s="3">
        <v>900</v>
      </c>
    </row>
    <row r="142" spans="1:4" ht="13.2">
      <c r="A142" s="9" t="s">
        <v>53</v>
      </c>
      <c r="B142" s="3">
        <v>3900</v>
      </c>
      <c r="C142" s="3"/>
      <c r="D142" s="3">
        <v>3900</v>
      </c>
    </row>
    <row r="143" spans="1:4" ht="13.2">
      <c r="A143" s="9" t="s">
        <v>4</v>
      </c>
      <c r="B143" s="3">
        <v>120</v>
      </c>
      <c r="C143" s="3"/>
      <c r="D143" s="3">
        <v>120</v>
      </c>
    </row>
    <row r="144" spans="1:4" ht="13.2">
      <c r="A144" s="9" t="s">
        <v>54</v>
      </c>
      <c r="B144" s="3">
        <v>1000</v>
      </c>
      <c r="C144" s="3"/>
      <c r="D144" s="3">
        <v>1000</v>
      </c>
    </row>
    <row r="145" spans="1:4" ht="13.2">
      <c r="A145" s="8" t="s">
        <v>75</v>
      </c>
      <c r="B145" s="3">
        <f t="shared" ref="B145:D145" si="17">+B146+B147</f>
        <v>12600</v>
      </c>
      <c r="C145" s="3"/>
      <c r="D145" s="3">
        <f t="shared" si="17"/>
        <v>12600</v>
      </c>
    </row>
    <row r="146" spans="1:4" ht="13.2">
      <c r="A146" s="9" t="s">
        <v>47</v>
      </c>
      <c r="B146" s="3">
        <v>10800</v>
      </c>
      <c r="C146" s="3"/>
      <c r="D146" s="3">
        <v>10800</v>
      </c>
    </row>
    <row r="147" spans="1:4" ht="13.2">
      <c r="A147" s="9" t="s">
        <v>53</v>
      </c>
      <c r="B147" s="3">
        <v>1800</v>
      </c>
      <c r="C147" s="3"/>
      <c r="D147" s="3">
        <v>1800</v>
      </c>
    </row>
    <row r="148" spans="1:4" ht="13.2">
      <c r="A148" s="6" t="s">
        <v>220</v>
      </c>
      <c r="B148" s="7">
        <f t="shared" ref="B148:C148" si="18">B149</f>
        <v>3700</v>
      </c>
      <c r="C148" s="7">
        <f t="shared" si="18"/>
        <v>0</v>
      </c>
      <c r="D148" s="7">
        <f t="shared" ref="D148" si="19">+D150</f>
        <v>3700</v>
      </c>
    </row>
    <row r="149" spans="1:4" ht="13.2">
      <c r="A149" s="8" t="s">
        <v>57</v>
      </c>
      <c r="B149" s="3">
        <f t="shared" ref="B149" si="20">SUM(B150)</f>
        <v>3700</v>
      </c>
      <c r="C149" s="3"/>
      <c r="D149" s="3">
        <f t="shared" ref="D149" si="21">SUM(D150)</f>
        <v>3700</v>
      </c>
    </row>
    <row r="150" spans="1:4" ht="13.2">
      <c r="A150" s="9" t="s">
        <v>33</v>
      </c>
      <c r="B150" s="3">
        <v>3700</v>
      </c>
      <c r="C150" s="3"/>
      <c r="D150" s="3">
        <v>3700</v>
      </c>
    </row>
    <row r="151" spans="1:4" ht="13.2">
      <c r="A151" s="6" t="s">
        <v>76</v>
      </c>
      <c r="B151" s="7">
        <f t="shared" ref="B151:D152" si="22">+B152</f>
        <v>11000</v>
      </c>
      <c r="C151" s="7">
        <f t="shared" si="22"/>
        <v>0</v>
      </c>
      <c r="D151" s="7">
        <f t="shared" si="22"/>
        <v>11000</v>
      </c>
    </row>
    <row r="152" spans="1:4" ht="26.4">
      <c r="A152" s="8" t="s">
        <v>61</v>
      </c>
      <c r="B152" s="3">
        <f t="shared" si="22"/>
        <v>11000</v>
      </c>
      <c r="C152" s="3"/>
      <c r="D152" s="3">
        <f t="shared" si="22"/>
        <v>11000</v>
      </c>
    </row>
    <row r="153" spans="1:4" ht="13.2">
      <c r="A153" s="9" t="s">
        <v>64</v>
      </c>
      <c r="B153" s="3">
        <v>11000</v>
      </c>
      <c r="C153" s="3"/>
      <c r="D153" s="3">
        <v>11000</v>
      </c>
    </row>
    <row r="154" spans="1:4" ht="13.2">
      <c r="A154" s="6" t="s">
        <v>77</v>
      </c>
      <c r="B154" s="7">
        <f t="shared" ref="B154:D154" si="23">+B157+B159</f>
        <v>1800</v>
      </c>
      <c r="C154" s="7">
        <f t="shared" si="23"/>
        <v>0</v>
      </c>
      <c r="D154" s="7">
        <f t="shared" si="23"/>
        <v>1800</v>
      </c>
    </row>
    <row r="155" spans="1:4" ht="13.2">
      <c r="A155" s="8" t="s">
        <v>57</v>
      </c>
      <c r="B155" s="3">
        <f t="shared" ref="B155:D157" si="24">+B156</f>
        <v>0</v>
      </c>
      <c r="C155" s="3"/>
      <c r="D155" s="3">
        <v>0</v>
      </c>
    </row>
    <row r="156" spans="1:4" ht="13.2">
      <c r="A156" s="9" t="s">
        <v>79</v>
      </c>
      <c r="B156" s="3">
        <v>0</v>
      </c>
      <c r="C156" s="3"/>
      <c r="D156" s="3">
        <v>85</v>
      </c>
    </row>
    <row r="157" spans="1:4" ht="13.2">
      <c r="A157" s="8" t="s">
        <v>78</v>
      </c>
      <c r="B157" s="3">
        <f t="shared" si="24"/>
        <v>85</v>
      </c>
      <c r="C157" s="3"/>
      <c r="D157" s="3">
        <f t="shared" si="24"/>
        <v>85</v>
      </c>
    </row>
    <row r="158" spans="1:4" ht="13.2">
      <c r="A158" s="9" t="s">
        <v>79</v>
      </c>
      <c r="B158" s="3">
        <v>85</v>
      </c>
      <c r="C158" s="3"/>
      <c r="D158" s="3">
        <v>85</v>
      </c>
    </row>
    <row r="159" spans="1:4" ht="13.2">
      <c r="A159" s="8" t="s">
        <v>75</v>
      </c>
      <c r="B159" s="3">
        <f t="shared" ref="B159:D159" si="25">+B160</f>
        <v>1715</v>
      </c>
      <c r="C159" s="3"/>
      <c r="D159" s="3">
        <f t="shared" si="25"/>
        <v>1715</v>
      </c>
    </row>
    <row r="160" spans="1:4" ht="13.2">
      <c r="A160" s="9" t="s">
        <v>79</v>
      </c>
      <c r="B160" s="3">
        <v>1715</v>
      </c>
      <c r="C160" s="3"/>
      <c r="D160" s="3">
        <v>1715</v>
      </c>
    </row>
    <row r="161" spans="1:4" ht="13.2">
      <c r="A161" s="6" t="s">
        <v>80</v>
      </c>
      <c r="B161" s="7">
        <f>+B167</f>
        <v>57750</v>
      </c>
      <c r="C161" s="7">
        <f>+C167</f>
        <v>0</v>
      </c>
      <c r="D161" s="7">
        <f>+D167</f>
        <v>57750</v>
      </c>
    </row>
    <row r="162" spans="1:4" ht="13.2">
      <c r="A162" s="8" t="s">
        <v>57</v>
      </c>
      <c r="B162" s="7"/>
      <c r="C162" s="7"/>
      <c r="D162" s="7"/>
    </row>
    <row r="163" spans="1:4" ht="13.2">
      <c r="A163" s="9" t="s">
        <v>47</v>
      </c>
      <c r="B163" s="7"/>
      <c r="C163" s="7"/>
      <c r="D163" s="7"/>
    </row>
    <row r="164" spans="1:4" ht="13.2">
      <c r="A164" s="9" t="s">
        <v>53</v>
      </c>
      <c r="B164" s="7"/>
      <c r="C164" s="7"/>
      <c r="D164" s="7"/>
    </row>
    <row r="165" spans="1:4" ht="13.2">
      <c r="A165" s="9" t="s">
        <v>54</v>
      </c>
      <c r="B165" s="7"/>
      <c r="C165" s="7"/>
      <c r="D165" s="7"/>
    </row>
    <row r="166" spans="1:4" ht="26.4">
      <c r="A166" s="9" t="s">
        <v>10</v>
      </c>
      <c r="B166" s="7"/>
      <c r="C166" s="7"/>
      <c r="D166" s="7"/>
    </row>
    <row r="167" spans="1:4" ht="26.4">
      <c r="A167" s="8" t="s">
        <v>61</v>
      </c>
      <c r="B167" s="3">
        <f t="shared" ref="B167:D167" si="26">+B168</f>
        <v>57750</v>
      </c>
      <c r="C167" s="3"/>
      <c r="D167" s="3">
        <f t="shared" si="26"/>
        <v>57750</v>
      </c>
    </row>
    <row r="168" spans="1:4" ht="13.2">
      <c r="A168" s="9" t="s">
        <v>79</v>
      </c>
      <c r="B168" s="3">
        <v>57750</v>
      </c>
      <c r="C168" s="3"/>
      <c r="D168" s="3">
        <v>57750</v>
      </c>
    </row>
    <row r="169" spans="1:4" ht="13.2">
      <c r="A169" s="6" t="s">
        <v>81</v>
      </c>
      <c r="B169" s="7">
        <f t="shared" ref="B169:D169" si="27">+B170</f>
        <v>8000</v>
      </c>
      <c r="C169" s="7">
        <f t="shared" si="27"/>
        <v>0</v>
      </c>
      <c r="D169" s="7">
        <f t="shared" si="27"/>
        <v>8000</v>
      </c>
    </row>
    <row r="170" spans="1:4" ht="13.2">
      <c r="A170" s="8" t="s">
        <v>3</v>
      </c>
      <c r="B170" s="3">
        <f t="shared" ref="B170:D170" si="28">+B171+B172</f>
        <v>8000</v>
      </c>
      <c r="C170" s="3"/>
      <c r="D170" s="3">
        <f t="shared" si="28"/>
        <v>8000</v>
      </c>
    </row>
    <row r="171" spans="1:4" ht="13.2">
      <c r="A171" s="9" t="s">
        <v>82</v>
      </c>
      <c r="B171" s="3">
        <v>8000</v>
      </c>
      <c r="C171" s="3"/>
      <c r="D171" s="3">
        <v>8000</v>
      </c>
    </row>
    <row r="172" spans="1:4" ht="13.2">
      <c r="A172" s="9" t="s">
        <v>64</v>
      </c>
      <c r="B172" s="3"/>
      <c r="C172" s="3"/>
      <c r="D172" s="3"/>
    </row>
  </sheetData>
  <mergeCells count="2">
    <mergeCell ref="A2:D2"/>
    <mergeCell ref="A1:D1"/>
  </mergeCells>
  <pageMargins left="0.75" right="0.75" top="1" bottom="1" header="0.5" footer="0.5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sqref="A1:N1"/>
    </sheetView>
  </sheetViews>
  <sheetFormatPr defaultRowHeight="14.4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5" width="25.33203125" hidden="1" customWidth="1"/>
    <col min="6" max="15" width="17.6640625" customWidth="1"/>
  </cols>
  <sheetData>
    <row r="1" spans="1:15" ht="15.6">
      <c r="A1" s="97" t="str">
        <f>+[1]SAŽETAK!A1</f>
        <v>FINANCIJSKI PLAN OSNOVNE ŠKOLE ANTUNA MASLE - ORAŠAC ZA 2025. I PROJEKCIJA ZA 2026. I 2027. GODINU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ht="17.399999999999999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5.6">
      <c r="A3" s="97" t="s">
        <v>172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116"/>
      <c r="M3" s="116"/>
      <c r="N3" s="116"/>
    </row>
    <row r="4" spans="1:15" ht="17.39999999999999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</row>
    <row r="5" spans="1:15" ht="15.6">
      <c r="A5" s="97" t="s">
        <v>179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ht="17.39999999999999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</row>
    <row r="7" spans="1:15" ht="30.75" customHeight="1">
      <c r="A7" s="44" t="s">
        <v>192</v>
      </c>
      <c r="B7" s="45" t="s">
        <v>193</v>
      </c>
      <c r="C7" s="45" t="s">
        <v>194</v>
      </c>
      <c r="D7" s="45" t="s">
        <v>173</v>
      </c>
      <c r="E7" s="45"/>
      <c r="F7" s="112" t="s">
        <v>213</v>
      </c>
      <c r="G7" s="118"/>
      <c r="H7" s="112" t="s">
        <v>165</v>
      </c>
      <c r="I7" s="118"/>
      <c r="J7" s="112" t="s">
        <v>214</v>
      </c>
      <c r="K7" s="118"/>
      <c r="L7" s="112" t="s">
        <v>181</v>
      </c>
      <c r="M7" s="113"/>
      <c r="N7" s="112" t="s">
        <v>215</v>
      </c>
      <c r="O7" s="113"/>
    </row>
    <row r="8" spans="1:15">
      <c r="A8" s="44"/>
      <c r="B8" s="45"/>
      <c r="C8" s="45"/>
      <c r="D8" s="45"/>
      <c r="E8" s="45"/>
      <c r="F8" s="45" t="s">
        <v>182</v>
      </c>
      <c r="G8" s="45" t="s">
        <v>183</v>
      </c>
      <c r="H8" s="45" t="s">
        <v>182</v>
      </c>
      <c r="I8" s="45" t="s">
        <v>183</v>
      </c>
      <c r="J8" s="45" t="s">
        <v>182</v>
      </c>
      <c r="K8" s="45" t="s">
        <v>183</v>
      </c>
      <c r="L8" s="45" t="s">
        <v>182</v>
      </c>
      <c r="M8" s="45" t="s">
        <v>183</v>
      </c>
      <c r="N8" s="45" t="s">
        <v>182</v>
      </c>
      <c r="O8" s="45" t="s">
        <v>183</v>
      </c>
    </row>
    <row r="9" spans="1:15" ht="26.4">
      <c r="A9" s="47">
        <v>8</v>
      </c>
      <c r="B9" s="47"/>
      <c r="C9" s="47"/>
      <c r="D9" s="47" t="s">
        <v>195</v>
      </c>
      <c r="E9" s="48"/>
      <c r="F9" s="54"/>
      <c r="G9" s="54"/>
      <c r="H9" s="55"/>
      <c r="I9" s="55"/>
      <c r="J9" s="55"/>
      <c r="K9" s="55"/>
      <c r="L9" s="55"/>
      <c r="M9" s="55"/>
      <c r="N9" s="55"/>
      <c r="O9" s="55"/>
    </row>
    <row r="10" spans="1:15">
      <c r="A10" s="47"/>
      <c r="B10" s="56">
        <v>84</v>
      </c>
      <c r="C10" s="56"/>
      <c r="D10" s="56" t="s">
        <v>196</v>
      </c>
      <c r="E10" s="57"/>
      <c r="F10" s="54"/>
      <c r="G10" s="54"/>
      <c r="H10" s="55"/>
      <c r="I10" s="55"/>
      <c r="J10" s="55"/>
      <c r="K10" s="55"/>
      <c r="L10" s="55"/>
      <c r="M10" s="55"/>
      <c r="N10" s="55"/>
      <c r="O10" s="55"/>
    </row>
    <row r="11" spans="1:15" ht="26.4">
      <c r="A11" s="58"/>
      <c r="B11" s="58"/>
      <c r="C11" s="59">
        <v>81</v>
      </c>
      <c r="D11" s="51" t="s">
        <v>197</v>
      </c>
      <c r="E11" s="52"/>
      <c r="F11" s="54"/>
      <c r="G11" s="54"/>
      <c r="H11" s="55"/>
      <c r="I11" s="55"/>
      <c r="J11" s="55"/>
      <c r="K11" s="55"/>
      <c r="L11" s="55"/>
      <c r="M11" s="55"/>
      <c r="N11" s="55"/>
      <c r="O11" s="55"/>
    </row>
    <row r="12" spans="1:15" ht="26.4">
      <c r="A12" s="60">
        <v>5</v>
      </c>
      <c r="B12" s="61"/>
      <c r="C12" s="61"/>
      <c r="D12" s="62" t="s">
        <v>198</v>
      </c>
      <c r="E12" s="63"/>
      <c r="F12" s="54"/>
      <c r="G12" s="54"/>
      <c r="H12" s="55"/>
      <c r="I12" s="55"/>
      <c r="J12" s="55"/>
      <c r="K12" s="55"/>
      <c r="L12" s="55"/>
      <c r="M12" s="55"/>
      <c r="N12" s="55"/>
      <c r="O12" s="55"/>
    </row>
    <row r="13" spans="1:15" ht="26.4">
      <c r="A13" s="56"/>
      <c r="B13" s="56">
        <v>54</v>
      </c>
      <c r="C13" s="56"/>
      <c r="D13" s="64" t="s">
        <v>199</v>
      </c>
      <c r="E13" s="65"/>
      <c r="F13" s="54"/>
      <c r="G13" s="54"/>
      <c r="H13" s="55"/>
      <c r="I13" s="55"/>
      <c r="J13" s="55"/>
      <c r="K13" s="55"/>
      <c r="L13" s="55"/>
      <c r="M13" s="55"/>
      <c r="N13" s="66"/>
      <c r="O13" s="55"/>
    </row>
    <row r="14" spans="1:15">
      <c r="A14" s="56"/>
      <c r="B14" s="56"/>
      <c r="C14" s="59">
        <v>11</v>
      </c>
      <c r="D14" s="59" t="s">
        <v>200</v>
      </c>
      <c r="E14" s="67"/>
      <c r="F14" s="54"/>
      <c r="G14" s="54"/>
      <c r="H14" s="55"/>
      <c r="I14" s="55"/>
      <c r="J14" s="55"/>
      <c r="K14" s="55"/>
      <c r="L14" s="55"/>
      <c r="M14" s="55"/>
      <c r="N14" s="66"/>
      <c r="O14" s="55"/>
    </row>
    <row r="15" spans="1:15">
      <c r="A15" s="56"/>
      <c r="B15" s="56"/>
      <c r="C15" s="59">
        <v>31</v>
      </c>
      <c r="D15" s="59" t="s">
        <v>201</v>
      </c>
      <c r="E15" s="67"/>
      <c r="F15" s="54"/>
      <c r="G15" s="54"/>
      <c r="H15" s="55"/>
      <c r="I15" s="55"/>
      <c r="J15" s="55"/>
      <c r="K15" s="55"/>
      <c r="L15" s="55"/>
      <c r="M15" s="55"/>
      <c r="N15" s="66"/>
      <c r="O15" s="55"/>
    </row>
    <row r="25" spans="6:15"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</sheetData>
  <mergeCells count="13">
    <mergeCell ref="A1:N1"/>
    <mergeCell ref="A3:N3"/>
    <mergeCell ref="A5:N5"/>
    <mergeCell ref="F7:G7"/>
    <mergeCell ref="H7:I7"/>
    <mergeCell ref="J7:K7"/>
    <mergeCell ref="L7:M7"/>
    <mergeCell ref="N7:O7"/>
    <mergeCell ref="F25:G25"/>
    <mergeCell ref="H25:I25"/>
    <mergeCell ref="J25:K25"/>
    <mergeCell ref="L25:M25"/>
    <mergeCell ref="N25:O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A2" workbookViewId="0">
      <selection activeCell="E40" sqref="E39:E40"/>
    </sheetView>
  </sheetViews>
  <sheetFormatPr defaultRowHeight="14.4"/>
  <cols>
    <col min="1" max="6" width="25.33203125" customWidth="1"/>
  </cols>
  <sheetData>
    <row r="1" spans="1:6" ht="15.6">
      <c r="A1" s="97" t="s">
        <v>202</v>
      </c>
      <c r="B1" s="97"/>
      <c r="C1" s="97"/>
      <c r="D1" s="97"/>
      <c r="E1" s="97"/>
      <c r="F1" s="97"/>
    </row>
    <row r="2" spans="1:6" ht="17.399999999999999">
      <c r="A2" s="24"/>
      <c r="B2" s="24"/>
      <c r="C2" s="24"/>
      <c r="D2" s="24"/>
      <c r="E2" s="24"/>
      <c r="F2" s="24"/>
    </row>
    <row r="3" spans="1:6" ht="15.6">
      <c r="A3" s="97" t="s">
        <v>172</v>
      </c>
      <c r="B3" s="97"/>
      <c r="C3" s="97"/>
      <c r="D3" s="97"/>
      <c r="E3" s="97"/>
      <c r="F3" s="97"/>
    </row>
    <row r="4" spans="1:6" ht="17.399999999999999">
      <c r="A4" s="24"/>
      <c r="B4" s="24"/>
      <c r="C4" s="24"/>
      <c r="D4" s="24"/>
      <c r="E4" s="25"/>
      <c r="F4" s="25"/>
    </row>
    <row r="5" spans="1:6" ht="15.6">
      <c r="A5" s="97" t="s">
        <v>203</v>
      </c>
      <c r="B5" s="97"/>
      <c r="C5" s="97"/>
      <c r="D5" s="97"/>
      <c r="E5" s="97"/>
      <c r="F5" s="97"/>
    </row>
    <row r="6" spans="1:6" ht="17.399999999999999">
      <c r="A6" s="24"/>
      <c r="B6" s="24"/>
      <c r="C6" s="24"/>
      <c r="D6" s="24"/>
      <c r="E6" s="25"/>
      <c r="F6" s="25"/>
    </row>
    <row r="7" spans="1:6" ht="26.4">
      <c r="A7" s="45" t="s">
        <v>204</v>
      </c>
      <c r="B7" s="45" t="s">
        <v>213</v>
      </c>
      <c r="C7" s="44" t="s">
        <v>165</v>
      </c>
      <c r="D7" s="44" t="s">
        <v>214</v>
      </c>
      <c r="E7" s="44" t="s">
        <v>181</v>
      </c>
      <c r="F7" s="44" t="s">
        <v>215</v>
      </c>
    </row>
    <row r="8" spans="1:6">
      <c r="A8" s="47" t="s">
        <v>205</v>
      </c>
      <c r="B8" s="54"/>
      <c r="C8" s="55"/>
      <c r="D8" s="55"/>
      <c r="E8" s="55"/>
      <c r="F8" s="55"/>
    </row>
    <row r="9" spans="1:6" ht="26.4">
      <c r="A9" s="47" t="s">
        <v>206</v>
      </c>
      <c r="B9" s="54"/>
      <c r="C9" s="55"/>
      <c r="D9" s="55"/>
      <c r="E9" s="55"/>
      <c r="F9" s="55"/>
    </row>
    <row r="10" spans="1:6" ht="26.4">
      <c r="A10" s="51" t="s">
        <v>207</v>
      </c>
      <c r="B10" s="54"/>
      <c r="C10" s="55"/>
      <c r="D10" s="55"/>
      <c r="E10" s="55"/>
      <c r="F10" s="55"/>
    </row>
    <row r="11" spans="1:6">
      <c r="A11" s="51"/>
      <c r="B11" s="54"/>
      <c r="C11" s="55"/>
      <c r="D11" s="55"/>
      <c r="E11" s="55"/>
      <c r="F11" s="55"/>
    </row>
    <row r="12" spans="1:6">
      <c r="A12" s="47" t="s">
        <v>208</v>
      </c>
      <c r="B12" s="54"/>
      <c r="C12" s="55"/>
      <c r="D12" s="55"/>
      <c r="E12" s="55"/>
      <c r="F12" s="55"/>
    </row>
    <row r="13" spans="1:6">
      <c r="A13" s="62" t="s">
        <v>209</v>
      </c>
      <c r="B13" s="54"/>
      <c r="C13" s="55"/>
      <c r="D13" s="55"/>
      <c r="E13" s="55"/>
      <c r="F13" s="55"/>
    </row>
    <row r="14" spans="1:6">
      <c r="A14" s="59" t="s">
        <v>210</v>
      </c>
      <c r="B14" s="54"/>
      <c r="C14" s="55"/>
      <c r="D14" s="55"/>
      <c r="E14" s="55"/>
      <c r="F14" s="66"/>
    </row>
    <row r="15" spans="1:6">
      <c r="A15" s="62" t="s">
        <v>211</v>
      </c>
      <c r="B15" s="54"/>
      <c r="C15" s="55"/>
      <c r="D15" s="55"/>
      <c r="E15" s="55"/>
      <c r="F15" s="66"/>
    </row>
    <row r="16" spans="1:6">
      <c r="A16" s="59" t="s">
        <v>212</v>
      </c>
      <c r="B16" s="54"/>
      <c r="C16" s="55"/>
      <c r="D16" s="55"/>
      <c r="E16" s="55"/>
      <c r="F16" s="66"/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KLAS.</vt:lpstr>
      <vt:lpstr>POSEBNI DIO - PROJEKTI</vt:lpstr>
      <vt:lpstr>RAČUN FINANCIRANJA</vt:lpstr>
      <vt:lpstr>RAČUN FINANC. PREMA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korisnik</dc:creator>
  <cp:lastModifiedBy>Nikolina</cp:lastModifiedBy>
  <cp:lastPrinted>2025-07-10T13:41:11Z</cp:lastPrinted>
  <dcterms:created xsi:type="dcterms:W3CDTF">2025-07-09T09:34:44Z</dcterms:created>
  <dcterms:modified xsi:type="dcterms:W3CDTF">2026-05-20T09:13:07Z</dcterms:modified>
</cp:coreProperties>
</file>